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Radna-mapa\VitoMihaljevic_Statistka\"/>
    </mc:Choice>
  </mc:AlternateContent>
  <xr:revisionPtr revIDLastSave="0" documentId="13_ncr:1_{BC420E7A-8FB4-4CBF-836B-A0D7B8B7CB67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upute" sheetId="30" r:id="rId1"/>
    <sheet name="Formule" sheetId="31" r:id="rId2"/>
    <sheet name="1ish1" sheetId="21" r:id="rId3"/>
    <sheet name="1ish2" sheetId="22" r:id="rId4"/>
    <sheet name="1ish3" sheetId="20" r:id="rId5"/>
    <sheet name="2ish1" sheetId="17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pivotCaches>
    <pivotCache cacheId="22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20" l="1"/>
  <c r="B26" i="20"/>
  <c r="C27" i="20"/>
  <c r="I34" i="22"/>
  <c r="I33" i="22" s="1"/>
  <c r="I32" i="22" s="1"/>
  <c r="I31" i="22" s="1"/>
  <c r="I30" i="22" s="1"/>
  <c r="I29" i="22" s="1"/>
  <c r="I28" i="22" s="1"/>
  <c r="I27" i="22" s="1"/>
  <c r="I26" i="22" s="1"/>
  <c r="I25" i="22" s="1"/>
  <c r="I24" i="22" s="1"/>
  <c r="I23" i="22" s="1"/>
  <c r="I35" i="22"/>
  <c r="I36" i="22"/>
  <c r="I37" i="22"/>
  <c r="A34" i="27"/>
  <c r="A38" i="4"/>
  <c r="A37" i="4"/>
  <c r="A36" i="4"/>
  <c r="D15" i="4"/>
  <c r="D16" i="12"/>
  <c r="D17" i="12" s="1"/>
  <c r="D18" i="12" s="1"/>
  <c r="D15" i="12"/>
  <c r="D12" i="12"/>
  <c r="D11" i="12" s="1"/>
  <c r="D10" i="12" s="1"/>
  <c r="D9" i="12" s="1"/>
  <c r="D8" i="12" s="1"/>
  <c r="D7" i="12" s="1"/>
  <c r="D6" i="12" s="1"/>
  <c r="D13" i="12"/>
  <c r="B25" i="12"/>
  <c r="B23" i="12"/>
  <c r="C13" i="12"/>
  <c r="C14" i="12" s="1"/>
  <c r="C15" i="12" s="1"/>
  <c r="C16" i="12" s="1"/>
  <c r="C17" i="12" s="1"/>
  <c r="C18" i="12" s="1"/>
  <c r="C12" i="12"/>
  <c r="C7" i="12"/>
  <c r="C6" i="12" s="1"/>
  <c r="C8" i="12"/>
  <c r="C9" i="12"/>
  <c r="C10" i="12"/>
  <c r="B57" i="13"/>
  <c r="E13" i="13"/>
  <c r="E14" i="13"/>
  <c r="E15" i="13"/>
  <c r="E8" i="13"/>
  <c r="E9" i="13"/>
  <c r="E10" i="13"/>
  <c r="E11" i="13"/>
  <c r="D10" i="13"/>
  <c r="D11" i="13"/>
  <c r="D12" i="13"/>
  <c r="D13" i="13"/>
  <c r="D14" i="13"/>
  <c r="D15" i="13"/>
  <c r="D9" i="13"/>
  <c r="F15" i="22"/>
  <c r="F16" i="22"/>
  <c r="H8" i="30" l="1"/>
  <c r="H7" i="30"/>
</calcChain>
</file>

<file path=xl/sharedStrings.xml><?xml version="1.0" encoding="utf-8"?>
<sst xmlns="http://schemas.openxmlformats.org/spreadsheetml/2006/main" count="240" uniqueCount="207">
  <si>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</si>
  <si>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</si>
  <si>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</si>
  <si>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</si>
  <si>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</si>
  <si>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</si>
  <si>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</si>
  <si>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</si>
  <si>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</si>
  <si>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</si>
  <si>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</si>
  <si>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</si>
  <si>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</si>
  <si>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</si>
  <si>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</si>
  <si>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</si>
  <si>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</si>
  <si>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</si>
  <si>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</si>
  <si>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</si>
  <si>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</si>
  <si>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</si>
  <si>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</si>
  <si>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</si>
  <si>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</si>
  <si>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</si>
  <si>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</si>
  <si>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</si>
  <si>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</si>
  <si>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</si>
  <si>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</si>
  <si>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</si>
  <si>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</si>
  <si>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</si>
  <si>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Grad</t>
  </si>
  <si>
    <t>Helsinki</t>
  </si>
  <si>
    <t>Moskva</t>
  </si>
  <si>
    <t>London</t>
  </si>
  <si>
    <t>Berlin</t>
  </si>
  <si>
    <t>Paris</t>
  </si>
  <si>
    <t>Madrid</t>
  </si>
  <si>
    <t>Rim</t>
  </si>
  <si>
    <t>Atena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</si>
  <si>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</si>
  <si>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</si>
  <si>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</si>
  <si>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</si>
  <si>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</si>
  <si>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</si>
  <si>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</si>
  <si>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</si>
  <si>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</si>
  <si>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</si>
  <si>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</si>
  <si>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Prosj. temperatura (°C)</t>
  </si>
  <si>
    <t>Redni broj kompanije</t>
  </si>
  <si>
    <t>Broj novih pretplatnika</t>
  </si>
  <si>
    <t>Redni broj kampanje</t>
  </si>
  <si>
    <t>Ukupni prihod (000 €)</t>
  </si>
  <si>
    <t>Prodani uređaji (u tisućama)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</si>
  <si>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</si>
  <si>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</si>
  <si>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</si>
  <si>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</si>
  <si>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</si>
  <si>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</si>
  <si>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</si>
  <si>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</si>
  <si>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</si>
  <si>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</si>
  <si>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</si>
  <si>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</si>
  <si>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</si>
  <si>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</si>
  <si>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</si>
  <si>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</si>
  <si>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</si>
  <si>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</si>
  <si>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</si>
  <si>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</si>
  <si>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</si>
  <si>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</si>
  <si>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</si>
  <si>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</si>
  <si>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</si>
  <si>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</si>
  <si>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</si>
  <si>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</si>
  <si>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</si>
  <si>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</si>
  <si>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</si>
  <si>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Profit proizvoda B (tisuće eura)</t>
  </si>
  <si>
    <t>Oglas</t>
  </si>
  <si>
    <t>Sveučilište Algebra</t>
  </si>
  <si>
    <t>ispit - grupa 1 u 9:00 sati</t>
  </si>
  <si>
    <t>Novi kupci</t>
  </si>
  <si>
    <t>4. 9. 2024.</t>
  </si>
  <si>
    <t>a) Statistički skup su svjetski gradovi u siječnju 2023. godine.</t>
  </si>
  <si>
    <t>b)Obilježje su prosječne temperature, a vrsta obilježja je redoslijedno.</t>
  </si>
  <si>
    <t xml:space="preserve">c) </t>
  </si>
  <si>
    <t>Row Labels</t>
  </si>
  <si>
    <t>Grand Total</t>
  </si>
  <si>
    <t>Column Labels</t>
  </si>
  <si>
    <t>Sum of Novi kupci</t>
  </si>
  <si>
    <t>100-199</t>
  </si>
  <si>
    <t>200-299</t>
  </si>
  <si>
    <t>20-24</t>
  </si>
  <si>
    <t>25-29</t>
  </si>
  <si>
    <t>30-34</t>
  </si>
  <si>
    <t>35-39</t>
  </si>
  <si>
    <t>40-44</t>
  </si>
  <si>
    <t>45-49</t>
  </si>
  <si>
    <t>50-54</t>
  </si>
  <si>
    <t>55-60</t>
  </si>
  <si>
    <t>300-400</t>
  </si>
  <si>
    <t>More</t>
  </si>
  <si>
    <t xml:space="preserve">Vt </t>
  </si>
  <si>
    <t>/</t>
  </si>
  <si>
    <t>Verižni indeks 2017. godine bio je 8,3% manji u odnosu na prethodnu 2017. godinu.</t>
  </si>
  <si>
    <t xml:space="preserve">It ( 2019 = 100 ) </t>
  </si>
  <si>
    <t xml:space="preserve">d) </t>
  </si>
  <si>
    <t>Bazni indeks 2020. godine 25% je veći u odnosu na baznu 2019. godinu.</t>
  </si>
  <si>
    <t>e)</t>
  </si>
  <si>
    <t>x os</t>
  </si>
  <si>
    <t>EKSPONENCIJALNI MODEL</t>
  </si>
  <si>
    <t>y=a*e^(cx)</t>
  </si>
  <si>
    <t>Reprezentaviniji je eksponencijalni model poradi većeg R^2</t>
  </si>
  <si>
    <r>
      <t xml:space="preserve">x=0 u ishodišnoj 2015 </t>
    </r>
    <r>
      <rPr>
        <b/>
        <u/>
        <sz val="11"/>
        <color rgb="FF000000"/>
        <rFont val="Calibri"/>
        <family val="2"/>
        <charset val="238"/>
        <scheme val="minor"/>
      </rPr>
      <t>godini</t>
    </r>
  </si>
  <si>
    <r>
      <t xml:space="preserve">jedinica za x je jedna </t>
    </r>
    <r>
      <rPr>
        <b/>
        <u/>
        <sz val="11"/>
        <color rgb="FF000000"/>
        <rFont val="Calibri"/>
        <family val="2"/>
        <charset val="238"/>
        <scheme val="minor"/>
      </rPr>
      <t>godina</t>
    </r>
  </si>
  <si>
    <r>
      <t xml:space="preserve">jedinica za y je </t>
    </r>
    <r>
      <rPr>
        <b/>
        <u/>
        <sz val="11"/>
        <color rgb="FF000000"/>
        <rFont val="Calibri"/>
        <family val="2"/>
        <charset val="238"/>
        <scheme val="minor"/>
      </rPr>
      <t xml:space="preserve">tisuće klikova </t>
    </r>
  </si>
  <si>
    <r>
      <t>y = 5105,2e</t>
    </r>
    <r>
      <rPr>
        <vertAlign val="superscript"/>
        <sz val="9"/>
        <color rgb="FF595959"/>
        <rFont val="Calibri"/>
        <family val="2"/>
        <charset val="238"/>
        <scheme val="minor"/>
      </rPr>
      <t>0,2096x</t>
    </r>
  </si>
  <si>
    <t>R² = 0,9936</t>
  </si>
  <si>
    <t>a = 5105,2 Trend vrijednost za broj klikova  u ishodišnoj 2015 godini iznosi iznosi 5105,2 klikova</t>
  </si>
  <si>
    <r>
      <t xml:space="preserve">c = 0,2096 U promatranom razdoblju broj klikova prosječno se godišnje </t>
    </r>
    <r>
      <rPr>
        <u/>
        <sz val="11"/>
        <color rgb="FF000000"/>
        <rFont val="Calibri"/>
        <family val="2"/>
        <charset val="238"/>
        <scheme val="minor"/>
      </rPr>
      <t>povećavao</t>
    </r>
    <r>
      <rPr>
        <sz val="11"/>
        <color rgb="FF000000"/>
        <rFont val="Calibri"/>
        <family val="2"/>
        <charset val="238"/>
        <scheme val="minor"/>
      </rPr>
      <t xml:space="preserve"> za 20.96%</t>
    </r>
  </si>
  <si>
    <t>f)</t>
  </si>
  <si>
    <t>g)</t>
  </si>
  <si>
    <t>h)</t>
  </si>
  <si>
    <t xml:space="preserve">Procjenjeni broj klikova za 2023 godinu iznosi 63 373 prema reprezentativnijem tj. Eksponencijalnom modelu iznosi 63 3373 </t>
  </si>
  <si>
    <t xml:space="preserve">It ( 2015 = 100 ) </t>
  </si>
  <si>
    <t xml:space="preserve"> Indeks broja pretplatnika za  2011. godinu bio je 7% manji u odnosu na baznu 2015. godinu.</t>
  </si>
  <si>
    <t>Indeks broja pretplatnika za 2010. godinu bio je 15% veći u odnosu na baznu 2015. godinu.</t>
  </si>
  <si>
    <t>Yt ( 2018 = 144 000 )</t>
  </si>
  <si>
    <t>Podaci o broju konverzija na web stranici za tri različite marketinške kampanje u zadnjem tjednu (uzorak) prikazani</t>
  </si>
  <si>
    <t>su u tablici. Analizirane su tri kampanje: kampanja A, kampanja B i kampanja C. Postoji li statistički značajna razlika u</t>
  </si>
  <si>
    <t>broju konverzija između triju promatranih kampanja, tj. utječe li odabrana kampanja značajno na broj konverzija?</t>
  </si>
  <si>
    <t>[Ž, 1 bod] a) Postavite hipoteze.</t>
  </si>
  <si>
    <t>[M, 2 boda] b) Provedite odgovarajući statistički test i izračunajte p-vrijednost.</t>
  </si>
  <si>
    <t>[Ž, 1 bod] c) Napišite zaključak.</t>
  </si>
  <si>
    <t>Ako se ustanovi postojanje razlike među kampanjama, tada odgovarajućim testovima ispitajte postojanje</t>
  </si>
  <si>
    <t>razlike samo između dvije kampanje koje se najviše razlikuju.</t>
  </si>
  <si>
    <t xml:space="preserve">a) </t>
  </si>
  <si>
    <t>H0</t>
  </si>
  <si>
    <t>H1</t>
  </si>
  <si>
    <t>Ne postoji razlika u broju konverzija između tri promatrane kampanje</t>
  </si>
  <si>
    <t>Postoji razlika u broju konverzija između tri promatrane kampanje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</si>
  <si>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</si>
  <si>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</si>
  <si>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</si>
  <si>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</si>
  <si>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</si>
  <si>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</si>
  <si>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</si>
  <si>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</si>
  <si>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</si>
  <si>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</si>
  <si>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</si>
  <si>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</si>
  <si>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</si>
  <si>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</si>
  <si>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</si>
  <si>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</si>
  <si>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</si>
  <si>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</si>
  <si>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p&gt;0.05 Budući da je p&gt;0.05 ne odbacuje se H0. tj ne postoji razlika između u broju konverzuha između tri promatrane kampanje,</t>
  </si>
  <si>
    <t>U tablici su prikazani profit (u tisućama eura) od prodaje proizvoda A i proizvoda B tijekom određenog razdoblja.</t>
  </si>
  <si>
    <t>Možemo li na temelju ovog uzorka zaključiti je li profit od prodaje proizvoda A značajno veći od profita od prodaje</t>
  </si>
  <si>
    <t>proizvoda B?</t>
  </si>
  <si>
    <t>[M, 3 boda] b) Provedite odgovarajući statistički test i izračunajte p-vrijednost.</t>
  </si>
  <si>
    <t>Ne postoji razlika u iznosu profita od prodaje između proizvoda A i B.</t>
  </si>
  <si>
    <t>Postoji razlika u iznosu profita od prodaje između proizvoda A i B.</t>
  </si>
  <si>
    <t>FTEST</t>
  </si>
  <si>
    <t>atak 3. (6ish3) [I6_M_Ž, 4 boda]</t>
  </si>
  <si>
    <t>U tablici su prikazani podaci o broju klikova na različite internetske oglase tijekom određenog perioda. Smatra se</t>
  </si>
  <si>
    <t>da je broj klikova otprilike podjednak na svih devet oglasa. Hrvoje je želio utvrditi postoji li statistički značajna razlika u</t>
  </si>
  <si>
    <t>prosječnom broju klikova među promatranim oglasima.</t>
  </si>
  <si>
    <t>Nema razlike u broju klikova između promatranih oglasa.</t>
  </si>
  <si>
    <t>Postoji razlika u broju klikova između promatranih oglasa.</t>
  </si>
  <si>
    <t>PROSJEK</t>
  </si>
  <si>
    <t>Budući da je p&gt;0.05 ne odbacuje se H0 tj. Nema razlike u broju klikova između promatranih oglasa.</t>
  </si>
  <si>
    <t>ZTEST - DVOSMJERNI</t>
  </si>
  <si>
    <t>Budući da je p&gt;0.05 ne odbacuje se H0. tj ne postoji razlika između iznosa profita proizvoda A i B.</t>
  </si>
  <si>
    <t>Prikupljeni su podaci o broju novih pretplatnika na newsletter različitih kompanija u prvom kvartalu 2023. godine.</t>
  </si>
  <si>
    <t>[M, 2 boda] a) Grupirajte podatke u razrede koristeći alat histogram (razredi mogu biti proizvoljne veličine).</t>
  </si>
  <si>
    <t>[Ž, 1 bod] b) Prikažite podatke grafički.</t>
  </si>
  <si>
    <t>[Ž, 1 bod] c) Napišite jednu interpretaciju.</t>
  </si>
  <si>
    <t>[Ž, 2 boda] c) Za tako grupirane podatke odredite kumulativni niz više od i napišite jednu interpretaciju.</t>
  </si>
  <si>
    <t xml:space="preserve">Broj pretplatnika </t>
  </si>
  <si>
    <t>Broj kompanija</t>
  </si>
  <si>
    <t>4 kompanije ostvarilo je 80 novih pretplatnika na newsletter u prvom kvartalu 2023. godine</t>
  </si>
  <si>
    <t>Kumulativ " više od"</t>
  </si>
  <si>
    <t xml:space="preserve">U prvom kvartalu 2023 godine. jedna je kompanija ostvarila 8 novih pretplatnika na newsletter ili više. </t>
  </si>
  <si>
    <t>U tablici su prikazane različite marketinške kampanje, broj novih kupaca privučenih svakom kampanjom i ukupni</t>
  </si>
  <si>
    <t>prihod svake kampanje (u 000 €).</t>
  </si>
  <si>
    <t>[M, 2 boda] a) Grupirajte podatke pomoću pivot tablice tako da prikazuje ukupan broj novih kupaca. Neka</t>
  </si>
  <si>
    <t>broj novih kupaca bude u razredima širine 100 kupaca, a ukupni prihod u razredima širine 5000 €.</t>
  </si>
  <si>
    <t>[Ž, 1 bod] b) Interpretirajte jednu vrijednos</t>
  </si>
  <si>
    <t>Kampanja koja je donijela ukupan iznos prihoda od 20- 24 tis. EUR ,te količinu od 100 novih kupaca.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</si>
</sst>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#,##0.##"/>
    <numFmt numFmtId="166" formatCode="0.0000"/>
    <numFmt numFmtId="168" formatCode="0.000"/>
    <numFmt numFmtId="169" formatCode="0.000%"/>
    <numFmt numFmtId="170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9"/>
      <color rgb="FF595959"/>
      <name val="Calibri"/>
      <family val="2"/>
      <charset val="238"/>
      <scheme val="minor"/>
    </font>
    <font>
      <vertAlign val="superscript"/>
      <sz val="9"/>
      <color rgb="FF595959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6" fillId="0" borderId="0" xfId="9" applyFont="1"/>
    <xf numFmtId="0" fontId="2" fillId="0" borderId="0" xfId="9"/>
    <xf numFmtId="0" fontId="20" fillId="0" borderId="0" xfId="9" applyFont="1"/>
    <xf numFmtId="0" fontId="2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2" fillId="0" borderId="0" xfId="11"/>
    <xf numFmtId="0" fontId="22" fillId="0" borderId="0" xfId="11" applyFont="1"/>
    <xf numFmtId="0" fontId="2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1" fillId="0" borderId="0" xfId="9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pivotButton="1"/>
    <xf numFmtId="3" fontId="0" fillId="0" borderId="0" xfId="0" applyNumberFormat="1"/>
    <xf numFmtId="0" fontId="0" fillId="0" borderId="0" xfId="0" applyNumberFormat="1"/>
    <xf numFmtId="0" fontId="0" fillId="5" borderId="0" xfId="0" applyNumberFormat="1" applyFill="1"/>
    <xf numFmtId="0" fontId="0" fillId="5" borderId="0" xfId="0" applyFill="1"/>
    <xf numFmtId="1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3" fillId="0" borderId="0" xfId="0" applyFont="1"/>
    <xf numFmtId="0" fontId="21" fillId="0" borderId="0" xfId="0" applyFont="1"/>
    <xf numFmtId="0" fontId="26" fillId="5" borderId="0" xfId="0" applyFont="1" applyFill="1" applyAlignment="1">
      <alignment horizontal="center" vertical="center" readingOrder="1"/>
    </xf>
    <xf numFmtId="1" fontId="13" fillId="0" borderId="0" xfId="6" applyNumberFormat="1" applyFont="1"/>
    <xf numFmtId="1" fontId="0" fillId="5" borderId="1" xfId="0" applyNumberFormat="1" applyFill="1" applyBorder="1" applyAlignment="1">
      <alignment horizontal="center" vertical="center"/>
    </xf>
    <xf numFmtId="1" fontId="5" fillId="0" borderId="0" xfId="0" applyNumberFormat="1" applyFont="1"/>
    <xf numFmtId="0" fontId="28" fillId="0" borderId="0" xfId="0" applyFont="1"/>
    <xf numFmtId="0" fontId="0" fillId="5" borderId="0" xfId="0" applyFill="1" applyBorder="1" applyAlignment="1"/>
    <xf numFmtId="165" fontId="6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1" xfId="0" applyNumberFormat="1" applyFill="1" applyBorder="1" applyAlignment="1"/>
    <xf numFmtId="0" fontId="0" fillId="0" borderId="1" xfId="0" applyFill="1" applyBorder="1" applyAlignment="1"/>
    <xf numFmtId="0" fontId="7" fillId="5" borderId="1" xfId="0" applyFont="1" applyFill="1" applyBorder="1" applyAlignment="1">
      <alignment horizontal="center"/>
    </xf>
    <xf numFmtId="1" fontId="0" fillId="5" borderId="1" xfId="0" applyNumberFormat="1" applyFill="1" applyBorder="1" applyAlignment="1"/>
    <xf numFmtId="0" fontId="0" fillId="5" borderId="1" xfId="0" applyFill="1" applyBorder="1" applyAlignment="1"/>
    <xf numFmtId="0" fontId="28" fillId="5" borderId="0" xfId="0" applyFont="1" applyFill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5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br>
              <a:rPr lang="hr-HR" sz="1400" b="0" i="0" u="none" strike="noStrike" baseline="0"/>
            </a:br>
            <a:r>
              <a:rPr lang="hr-HR" sz="1400" b="0" i="0" u="none" strike="noStrike" baseline="0"/>
              <a:t>Podaci o </a:t>
            </a:r>
            <a:r>
              <a:rPr lang="hr-HR" sz="1400" b="0" i="0" u="none" strike="noStrike" baseline="0">
                <a:effectLst/>
              </a:rPr>
              <a:t>prosječnim temperaturama nekoliko svjetskih gradova u siječnju 2023. </a:t>
            </a:r>
            <a:r>
              <a:rPr lang="hr-HR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(°C)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'1ish1'!$B$4</c:f>
              <c:strCache>
                <c:ptCount val="1"/>
                <c:pt idx="0">
                  <c:v>Prosj. temperatura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'1ish1'!$A$5:$A$23</c:f>
              <c:strCache>
                <c:ptCount val="19"/>
                <c:pt idx="0">
                  <c:v>Helsinki</c:v>
                </c:pt>
                <c:pt idx="1">
                  <c:v>Moskva</c:v>
                </c:pt>
                <c:pt idx="2">
                  <c:v>London</c:v>
                </c:pt>
                <c:pt idx="3">
                  <c:v>Berlin</c:v>
                </c:pt>
                <c:pt idx="4">
                  <c:v>Paris</c:v>
                </c:pt>
                <c:pt idx="5">
                  <c:v>Madrid</c:v>
                </c:pt>
                <c:pt idx="6">
                  <c:v>Rim</c:v>
                </c:pt>
                <c:pt idx="7">
                  <c:v>Atena</c:v>
                </c:pt>
                <c:pt idx="8">
                  <c:v>Istanbul</c:v>
                </c:pt>
                <c:pt idx="9">
                  <c:v>Dubai</c:v>
                </c:pt>
                <c:pt idx="10">
                  <c:v>Mumbai</c:v>
                </c:pt>
                <c:pt idx="11">
                  <c:v>Bangkok</c:v>
                </c:pt>
                <c:pt idx="12">
                  <c:v>Sydney</c:v>
                </c:pt>
                <c:pt idx="13">
                  <c:v>Rio de Janeiro</c:v>
                </c:pt>
                <c:pt idx="14">
                  <c:v>Buenos Aires</c:v>
                </c:pt>
                <c:pt idx="15">
                  <c:v>Los Angeles</c:v>
                </c:pt>
                <c:pt idx="16">
                  <c:v>New York</c:v>
                </c:pt>
                <c:pt idx="17">
                  <c:v>Toronto</c:v>
                </c:pt>
                <c:pt idx="18">
                  <c:v>Chicago</c:v>
                </c:pt>
              </c:strCache>
            </c:strRef>
          </c:cat>
          <c:val>
            <c:numRef>
              <c:f>'1ish1'!$B$5:$B$23</c:f>
              <c:numCache>
                <c:formatCode>0.0</c:formatCode>
                <c:ptCount val="19"/>
                <c:pt idx="0">
                  <c:v>-5</c:v>
                </c:pt>
                <c:pt idx="1">
                  <c:v>-6.2</c:v>
                </c:pt>
                <c:pt idx="2">
                  <c:v>8.3000000000000007</c:v>
                </c:pt>
                <c:pt idx="3">
                  <c:v>0.6</c:v>
                </c:pt>
                <c:pt idx="4">
                  <c:v>5.8</c:v>
                </c:pt>
                <c:pt idx="5">
                  <c:v>9.8000000000000007</c:v>
                </c:pt>
                <c:pt idx="6">
                  <c:v>12.1</c:v>
                </c:pt>
                <c:pt idx="7">
                  <c:v>10.4</c:v>
                </c:pt>
                <c:pt idx="8">
                  <c:v>5.5</c:v>
                </c:pt>
                <c:pt idx="9">
                  <c:v>24</c:v>
                </c:pt>
                <c:pt idx="10">
                  <c:v>30.7</c:v>
                </c:pt>
                <c:pt idx="11">
                  <c:v>26.5</c:v>
                </c:pt>
                <c:pt idx="12">
                  <c:v>27.4</c:v>
                </c:pt>
                <c:pt idx="13">
                  <c:v>30.2</c:v>
                </c:pt>
                <c:pt idx="14">
                  <c:v>28.1</c:v>
                </c:pt>
                <c:pt idx="15">
                  <c:v>13.7</c:v>
                </c:pt>
                <c:pt idx="16">
                  <c:v>1.7</c:v>
                </c:pt>
                <c:pt idx="17">
                  <c:v>-2.7</c:v>
                </c:pt>
                <c:pt idx="18">
                  <c:v>-1.8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A-43CE-AC1C-B83635551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406143"/>
        <c:axId val="125398943"/>
      </c:barChart>
      <c:catAx>
        <c:axId val="1254061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Ime grada</a:t>
                </a:r>
                <a:r>
                  <a:rPr lang="hr-HR" baseline="0"/>
                  <a:t> 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5398943"/>
        <c:crosses val="autoZero"/>
        <c:auto val="1"/>
        <c:lblAlgn val="ctr"/>
        <c:lblOffset val="100"/>
        <c:noMultiLvlLbl val="0"/>
      </c:catAx>
      <c:valAx>
        <c:axId val="12539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Prosječna tempreratura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5406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 Podaci o broju novih pretplatnika na newsletter različitih kompanija u prvom kvartalu 2023. godine.</a:t>
            </a:r>
          </a:p>
        </c:rich>
      </c:tx>
      <c:layout>
        <c:manualLayout>
          <c:xMode val="edge"/>
          <c:yMode val="edge"/>
          <c:x val="0.13821627647714607"/>
          <c:y val="3.375527426160337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'1ish2'!$G$23:$G$38</c:f>
              <c:strCach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More</c:v>
                </c:pt>
              </c:strCache>
            </c:strRef>
          </c:cat>
          <c:val>
            <c:numRef>
              <c:f>'1ish2'!$H$23:$H$38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3-4FF3-99E5-6831BE7A2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4739551"/>
        <c:axId val="1084736191"/>
      </c:barChart>
      <c:catAx>
        <c:axId val="10847395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/>
                  <a:t>Broj</a:t>
                </a:r>
                <a:r>
                  <a:rPr lang="hr-HR" baseline="0"/>
                  <a:t> novih pretplatnika na newsletter </a:t>
                </a:r>
                <a:endParaRPr lang="hr-HR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4736191"/>
        <c:crosses val="autoZero"/>
        <c:auto val="1"/>
        <c:lblAlgn val="ctr"/>
        <c:lblOffset val="100"/>
        <c:noMultiLvlLbl val="0"/>
      </c:catAx>
      <c:valAx>
        <c:axId val="108473619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hr-HR"/>
                  <a:t>Broj kompanija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4739551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400" b="0" i="0" u="none" strike="noStrike" baseline="0">
                <a:effectLst/>
              </a:rPr>
              <a:t>Tablica broja klikova na oglase za ključnu riječ "online course" na Google Ads platformi u razdoblju</a:t>
            </a:r>
            <a:br>
              <a:rPr lang="hr-HR" sz="1400" b="0" i="0" u="none" strike="noStrike" baseline="0"/>
            </a:br>
            <a:r>
              <a:rPr lang="hr-HR" sz="1400" b="0" i="0" u="none" strike="noStrike" baseline="0">
                <a:effectLst/>
              </a:rPr>
              <a:t>2015.-2022.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1035039370078739"/>
                  <c:y val="-5.438611840186643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11566972878390201"/>
                  <c:y val="5.97685185185185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'4ish1'!$B$8:$B$15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'4ish1'!$C$8:$C$15</c:f>
              <c:numCache>
                <c:formatCode>General</c:formatCode>
                <c:ptCount val="8"/>
                <c:pt idx="0">
                  <c:v>5000</c:v>
                </c:pt>
                <c:pt idx="1">
                  <c:v>6000</c:v>
                </c:pt>
                <c:pt idx="2">
                  <c:v>8000</c:v>
                </c:pt>
                <c:pt idx="3">
                  <c:v>10000</c:v>
                </c:pt>
                <c:pt idx="4">
                  <c:v>12000</c:v>
                </c:pt>
                <c:pt idx="5">
                  <c:v>15000</c:v>
                </c:pt>
                <c:pt idx="6">
                  <c:v>18000</c:v>
                </c:pt>
                <c:pt idx="7">
                  <c:v>21000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13-4E25-901C-BE654140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744863"/>
        <c:axId val="1690584751"/>
      </c:scatterChart>
      <c:valAx>
        <c:axId val="1684744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90584751"/>
        <c:crosses val="autoZero"/>
        <c:crossBetween val="midCat"/>
      </c:valAx>
      <c:valAx>
        <c:axId val="169058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84744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29</xdr:row>
      <xdr:rowOff>33336</xdr:rowOff>
    </xdr:from>
    <xdr:to>
      <xdr:col>6</xdr:col>
      <xdr:colOff>581025</xdr:colOff>
      <xdr:row>48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F1DC71-219B-5768-F26A-F63A58019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20</xdr:row>
      <xdr:rowOff>142874</xdr:rowOff>
    </xdr:from>
    <xdr:to>
      <xdr:col>22</xdr:col>
      <xdr:colOff>533400</xdr:colOff>
      <xdr:row>40</xdr:row>
      <xdr:rowOff>76199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B017BF8-9F44-05A6-4DC5-8541AD0F8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9</xdr:row>
      <xdr:rowOff>57150</xdr:rowOff>
    </xdr:from>
    <xdr:to>
      <xdr:col>20</xdr:col>
      <xdr:colOff>291641</xdr:colOff>
      <xdr:row>32</xdr:row>
      <xdr:rowOff>171449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41ED17-F9B2-4FEE-AB3D-D88545C883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606" b="66036"/>
        <a:stretch/>
      </xdr:blipFill>
      <xdr:spPr>
        <a:xfrm>
          <a:off x="8229600" y="1781175"/>
          <a:ext cx="6425741" cy="4495799"/>
        </a:xfrm>
        <a:prstGeom prst="rect">
          <a:avLst/>
        </a:prstGeom>
      </xdr:spPr>
    </xdr:pic>
    <xdr:clientData/>
  </xdr:twoCellAnchor>
  <xdr:twoCellAnchor>
    <xdr:from>
      <xdr:col>0</xdr:col>
      <xdr:colOff>361949</xdr:colOff>
      <xdr:row>27</xdr:row>
      <xdr:rowOff>128587</xdr:rowOff>
    </xdr:from>
    <xdr:to>
      <xdr:col>4</xdr:col>
      <xdr:colOff>847725</xdr:colOff>
      <xdr:row>43</xdr:row>
      <xdr:rowOff>38101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A38862-551E-EA4F-8F2F-D6B84F70E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</xdr:row>
      <xdr:rowOff>190500</xdr:rowOff>
    </xdr:from>
    <xdr:to>
      <xdr:col>20</xdr:col>
      <xdr:colOff>472616</xdr:colOff>
      <xdr:row>28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5F3817-BFF3-478A-9B75-8FE9DE1139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606" b="66036"/>
        <a:stretch/>
      </xdr:blipFill>
      <xdr:spPr>
        <a:xfrm>
          <a:off x="8372475" y="952500"/>
          <a:ext cx="6425741" cy="44957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85725</xdr:rowOff>
    </xdr:from>
    <xdr:to>
      <xdr:col>18</xdr:col>
      <xdr:colOff>444041</xdr:colOff>
      <xdr:row>38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B51AEB-8C94-434D-B2DA-3C82DA7B3E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7685" b="5628"/>
        <a:stretch/>
      </xdr:blipFill>
      <xdr:spPr>
        <a:xfrm>
          <a:off x="8220075" y="85725"/>
          <a:ext cx="6425741" cy="7334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1419225</xdr:colOff>
      <xdr:row>0</xdr:row>
      <xdr:rowOff>0</xdr:rowOff>
    </xdr:from>
    <xdr:to>
      <xdr:col>13</xdr:col>
      <xdr:colOff>69137</xdr:colOff>
      <xdr:row>37</xdr:row>
      <xdr:rowOff>95124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DBD0F6-26A1-7C41-4F39-30A7BA1E3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0" y="0"/>
          <a:ext cx="6431837" cy="73341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3</xdr:row>
      <xdr:rowOff>38100</xdr:rowOff>
    </xdr:from>
    <xdr:to>
      <xdr:col>19</xdr:col>
      <xdr:colOff>40562</xdr:colOff>
      <xdr:row>41</xdr:row>
      <xdr:rowOff>133224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AF2F2C-692F-45C4-875C-834EECE8E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609600"/>
          <a:ext cx="6431837" cy="73341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UA Ispit" refreshedDate="45539.385282175928" createdVersion="8" refreshedVersion="8" minRefreshableVersion="3" recordCount="20" xr:uid="{0208295F-2820-435A-9013-DBEBB32CFE8F}">
  <cacheSource type="worksheet">
    <worksheetSource ref="A4:C24" sheet="1ish3"/>
  </cacheSource>
  <cacheFields count="3">
    <cacheField name="Redni broj kampanje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Ukupni prihod (000 €)" numFmtId="3">
      <sharedItems containsSemiMixedTypes="0" containsString="0" containsNumber="1" containsInteger="1" minValue="20" maxValue="60" count="9">
        <n v="25"/>
        <n v="30"/>
        <n v="45"/>
        <n v="40"/>
        <n v="35"/>
        <n v="20"/>
        <n v="50"/>
        <n v="55"/>
        <n v="60"/>
      </sharedItems>
      <fieldGroup base="1">
        <rangePr startNum="20" endNum="60" groupInterval="5"/>
        <groupItems count="10">
          <s v="&lt;20"/>
          <s v="20-24"/>
          <s v="25-29"/>
          <s v="30-34"/>
          <s v="35-39"/>
          <s v="40-44"/>
          <s v="45-49"/>
          <s v="50-54"/>
          <s v="55-60"/>
          <s v="&gt;60"/>
        </groupItems>
      </fieldGroup>
    </cacheField>
    <cacheField name="Novi kupci" numFmtId="3">
      <sharedItems containsSemiMixedTypes="0" containsString="0" containsNumber="1" containsInteger="1" minValue="100" maxValue="375" count="12">
        <n v="150"/>
        <n v="200"/>
        <n v="300"/>
        <n v="250"/>
        <n v="225"/>
        <n v="100"/>
        <n v="350"/>
        <n v="325"/>
        <n v="175"/>
        <n v="375"/>
        <n v="185"/>
        <n v="275"/>
      </sharedItems>
      <fieldGroup base="2">
        <rangePr autoStart="0" autoEnd="0" startNum="100" endNum="400" groupInterval="100"/>
        <groupItems count="5">
          <s v="&lt;100"/>
          <s v="100-199"/>
          <s v="200-299"/>
          <s v="300-400"/>
          <s v="&gt;4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  <r>
    <x v="5"/>
    <x v="5"/>
    <x v="5"/>
  </r>
  <r>
    <x v="6"/>
    <x v="6"/>
    <x v="6"/>
  </r>
  <r>
    <x v="7"/>
    <x v="2"/>
    <x v="7"/>
  </r>
  <r>
    <x v="8"/>
    <x v="1"/>
    <x v="8"/>
  </r>
  <r>
    <x v="9"/>
    <x v="0"/>
    <x v="0"/>
  </r>
  <r>
    <x v="10"/>
    <x v="7"/>
    <x v="9"/>
  </r>
  <r>
    <x v="11"/>
    <x v="1"/>
    <x v="10"/>
  </r>
  <r>
    <x v="12"/>
    <x v="3"/>
    <x v="4"/>
  </r>
  <r>
    <x v="13"/>
    <x v="2"/>
    <x v="11"/>
  </r>
  <r>
    <x v="14"/>
    <x v="4"/>
    <x v="1"/>
  </r>
  <r>
    <x v="15"/>
    <x v="6"/>
    <x v="7"/>
  </r>
  <r>
    <x v="16"/>
    <x v="7"/>
    <x v="6"/>
  </r>
  <r>
    <x v="17"/>
    <x v="8"/>
    <x v="9"/>
  </r>
  <r>
    <x v="18"/>
    <x v="4"/>
    <x v="1"/>
  </r>
  <r>
    <x v="19"/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99DA13-BDE0-4315-9901-EB51FFB51F7A}" name="PivotTable3" cacheId="2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6:I16" firstHeaderRow="1" firstDataRow="2" firstDataCol="1"/>
  <pivotFields count="3">
    <pivotField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numFmtId="3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dataField="1" numFmtId="3" showAll="0">
      <items count="6">
        <item x="0"/>
        <item x="1"/>
        <item x="2"/>
        <item x="3"/>
        <item x="4"/>
        <item t="default"/>
      </items>
    </pivotField>
  </pivotFields>
  <rowFields count="1">
    <field x="1"/>
  </rowFields>
  <row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4">
    <i>
      <x v="1"/>
    </i>
    <i>
      <x v="2"/>
    </i>
    <i>
      <x v="3"/>
    </i>
    <i t="grand">
      <x/>
    </i>
  </colItems>
  <dataFields count="1">
    <dataField name="Sum of Novi kupci" fld="2" baseField="2" baseItem="0"/>
  </dataFields>
  <formats count="1">
    <format dxfId="0">
      <pivotArea collapsedLevelsAreSubtotals="1" fieldPosition="0">
        <references count="2">
          <reference field="1" count="1">
            <x v="1"/>
          </reference>
          <reference field="2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topLeftCell="A3" workbookViewId="0">
      <selection activeCell="D1" sqref="D1"/>
    </sheetView>
  </sheetViews>
  <sheetFormatPr defaultColWidth="8.7109375" defaultRowHeight="15" x14ac:dyDescent="0.25"/>
  <cols>
    <col min="1" max="1" width="17.5703125" style="78" customWidth="1"/>
    <col min="2" max="2" width="11.28515625" style="78" customWidth="1"/>
    <col min="3" max="3" width="8.7109375" style="78"/>
    <col min="4" max="4" width="10.7109375" style="78" customWidth="1"/>
    <col min="5" max="6" width="8.7109375" style="78"/>
    <col min="7" max="7" width="10.85546875" style="78" bestFit="1" customWidth="1"/>
    <col min="8" max="16384" width="8.7109375" style="78"/>
  </cols>
  <sheetData>
    <row r="1" spans="1:9" ht="26.25" x14ac:dyDescent="0.4">
      <c r="A1" s="77"/>
      <c r="D1" s="79" t="s">
        <v>12</v>
      </c>
      <c r="G1" s="77"/>
      <c r="I1" s="78" t="s">
        <v>13</v>
      </c>
    </row>
    <row r="2" spans="1:9" x14ac:dyDescent="0.25">
      <c r="D2" s="78" t="s">
        <v>94</v>
      </c>
      <c r="I2" s="78" t="s">
        <v>93</v>
      </c>
    </row>
    <row r="3" spans="1:9" x14ac:dyDescent="0.25">
      <c r="D3" s="92" t="s">
        <v>96</v>
      </c>
    </row>
    <row r="5" spans="1:9" x14ac:dyDescent="0.25">
      <c r="A5" s="80"/>
      <c r="B5" s="93" t="s">
        <v>14</v>
      </c>
      <c r="C5" s="94"/>
      <c r="D5" s="95"/>
      <c r="E5" s="93" t="s">
        <v>15</v>
      </c>
      <c r="F5" s="94"/>
      <c r="G5" s="95"/>
      <c r="H5" s="81"/>
    </row>
    <row r="6" spans="1:9" ht="30" x14ac:dyDescent="0.25">
      <c r="A6" s="80" t="s">
        <v>16</v>
      </c>
      <c r="B6" s="81" t="s">
        <v>17</v>
      </c>
      <c r="C6" s="81" t="s">
        <v>18</v>
      </c>
      <c r="D6" s="81" t="s">
        <v>19</v>
      </c>
      <c r="E6" s="81" t="s">
        <v>20</v>
      </c>
      <c r="F6" s="81" t="s">
        <v>21</v>
      </c>
      <c r="G6" s="81" t="s">
        <v>22</v>
      </c>
      <c r="H6" s="81" t="s">
        <v>23</v>
      </c>
    </row>
    <row r="7" spans="1:9" x14ac:dyDescent="0.25">
      <c r="A7" s="80" t="s">
        <v>24</v>
      </c>
      <c r="B7" s="82">
        <v>13</v>
      </c>
      <c r="C7" s="82">
        <v>13</v>
      </c>
      <c r="D7" s="82">
        <v>13</v>
      </c>
      <c r="E7" s="82">
        <v>13</v>
      </c>
      <c r="F7" s="82">
        <v>13</v>
      </c>
      <c r="G7" s="82">
        <v>13</v>
      </c>
      <c r="H7" s="82">
        <f>SUM(B7:G7)</f>
        <v>78</v>
      </c>
    </row>
    <row r="8" spans="1:9" ht="30" x14ac:dyDescent="0.25">
      <c r="A8" s="83" t="s">
        <v>25</v>
      </c>
      <c r="B8" s="84">
        <v>30</v>
      </c>
      <c r="C8" s="84">
        <v>30</v>
      </c>
      <c r="D8" s="84">
        <v>30</v>
      </c>
      <c r="E8" s="84">
        <v>30</v>
      </c>
      <c r="F8" s="84">
        <v>30</v>
      </c>
      <c r="G8" s="84">
        <v>30</v>
      </c>
      <c r="H8" s="84">
        <f>SUM(B8:G8)</f>
        <v>180</v>
      </c>
    </row>
    <row r="11" spans="1:9" x14ac:dyDescent="0.25">
      <c r="A11" s="85" t="s">
        <v>26</v>
      </c>
    </row>
    <row r="12" spans="1:9" x14ac:dyDescent="0.25">
      <c r="A12" s="85"/>
    </row>
    <row r="13" spans="1:9" x14ac:dyDescent="0.25">
      <c r="A13" s="85" t="s">
        <v>6</v>
      </c>
    </row>
    <row r="14" spans="1:9" x14ac:dyDescent="0.25">
      <c r="A14" s="85"/>
    </row>
    <row r="15" spans="1:9" x14ac:dyDescent="0.25">
      <c r="A15" s="85" t="s">
        <v>27</v>
      </c>
    </row>
    <row r="16" spans="1:9" x14ac:dyDescent="0.25">
      <c r="A16" s="85"/>
    </row>
    <row r="17" spans="1:1" x14ac:dyDescent="0.25">
      <c r="A17" s="85" t="s">
        <v>28</v>
      </c>
    </row>
    <row r="18" spans="1:1" x14ac:dyDescent="0.25">
      <c r="A18" s="85"/>
    </row>
    <row r="19" spans="1:1" x14ac:dyDescent="0.25">
      <c r="A19" s="85" t="s">
        <v>7</v>
      </c>
    </row>
    <row r="20" spans="1:1" x14ac:dyDescent="0.25">
      <c r="A20" s="85"/>
    </row>
    <row r="21" spans="1:1" x14ac:dyDescent="0.25">
      <c r="A21" s="85" t="s">
        <v>5</v>
      </c>
    </row>
    <row r="22" spans="1:1" x14ac:dyDescent="0.25">
      <c r="A22" s="85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62"/>
  <sheetViews>
    <sheetView topLeftCell="A27" zoomScaleNormal="100" workbookViewId="0">
      <selection activeCell="B58" sqref="B58"/>
    </sheetView>
  </sheetViews>
  <sheetFormatPr defaultColWidth="9.140625" defaultRowHeight="15" x14ac:dyDescent="0.25"/>
  <cols>
    <col min="1" max="2" width="17" style="26" customWidth="1"/>
    <col min="3" max="3" width="17.85546875" style="26" bestFit="1" customWidth="1"/>
    <col min="4" max="4" width="19.140625" style="26" bestFit="1" customWidth="1"/>
    <col min="5" max="5" width="23.42578125" style="26" customWidth="1"/>
    <col min="6" max="6" width="15.7109375" style="26" customWidth="1"/>
    <col min="7" max="16384" width="9.140625" style="26"/>
  </cols>
  <sheetData>
    <row r="1" spans="1:16" x14ac:dyDescent="0.2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25">
      <c r="A3"/>
      <c r="B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x14ac:dyDescent="0.25">
      <c r="A6"/>
      <c r="B6"/>
      <c r="C6"/>
      <c r="D6" s="12"/>
      <c r="E6"/>
      <c r="F6" s="12"/>
      <c r="G6"/>
      <c r="H6" s="12"/>
      <c r="I6"/>
      <c r="J6"/>
      <c r="K6"/>
      <c r="L6"/>
      <c r="M6"/>
      <c r="N6"/>
      <c r="O6"/>
      <c r="P6"/>
    </row>
    <row r="7" spans="1:16" ht="15.75" thickBot="1" x14ac:dyDescent="0.3">
      <c r="A7" s="5" t="s">
        <v>3</v>
      </c>
      <c r="B7" s="5" t="s">
        <v>123</v>
      </c>
      <c r="C7" s="10" t="s">
        <v>84</v>
      </c>
      <c r="D7" s="10" t="s">
        <v>116</v>
      </c>
      <c r="E7" s="10" t="s">
        <v>119</v>
      </c>
      <c r="F7" s="17"/>
      <c r="G7" s="1"/>
      <c r="H7" s="1"/>
      <c r="I7" s="1"/>
      <c r="J7"/>
      <c r="K7"/>
      <c r="L7"/>
      <c r="M7"/>
      <c r="N7"/>
      <c r="O7"/>
      <c r="P7"/>
    </row>
    <row r="8" spans="1:16" x14ac:dyDescent="0.25">
      <c r="A8" s="15">
        <v>2015</v>
      </c>
      <c r="B8" s="15">
        <v>0</v>
      </c>
      <c r="C8" s="2">
        <v>5000</v>
      </c>
      <c r="D8" s="2" t="s">
        <v>117</v>
      </c>
      <c r="E8" s="109">
        <f t="shared" ref="E8:E10" si="0">C8/$C$12*100</f>
        <v>41.666666666666671</v>
      </c>
      <c r="F8"/>
      <c r="G8"/>
      <c r="H8"/>
      <c r="I8"/>
      <c r="J8"/>
      <c r="K8"/>
      <c r="L8"/>
      <c r="M8"/>
      <c r="N8"/>
      <c r="O8"/>
    </row>
    <row r="9" spans="1:16" x14ac:dyDescent="0.25">
      <c r="A9" s="15">
        <v>2016</v>
      </c>
      <c r="B9" s="15">
        <v>1</v>
      </c>
      <c r="C9" s="2">
        <v>6000</v>
      </c>
      <c r="D9" s="2">
        <f>C9/C8</f>
        <v>1.2</v>
      </c>
      <c r="E9" s="109">
        <f t="shared" si="0"/>
        <v>50</v>
      </c>
      <c r="F9"/>
      <c r="G9"/>
      <c r="H9"/>
      <c r="I9"/>
      <c r="J9"/>
      <c r="K9"/>
      <c r="L9"/>
      <c r="M9"/>
      <c r="N9"/>
      <c r="O9"/>
    </row>
    <row r="10" spans="1:16" x14ac:dyDescent="0.25">
      <c r="A10" s="15">
        <v>2017</v>
      </c>
      <c r="B10" s="15">
        <v>2</v>
      </c>
      <c r="C10" s="2">
        <v>8000</v>
      </c>
      <c r="D10" s="2">
        <f t="shared" ref="D10:D15" si="1">C10/C9</f>
        <v>1.3333333333333333</v>
      </c>
      <c r="E10" s="109">
        <f t="shared" si="0"/>
        <v>66.666666666666657</v>
      </c>
      <c r="F10"/>
      <c r="G10"/>
      <c r="H10"/>
      <c r="I10"/>
      <c r="J10"/>
      <c r="K10"/>
      <c r="L10"/>
      <c r="M10"/>
      <c r="N10"/>
      <c r="O10"/>
    </row>
    <row r="11" spans="1:16" x14ac:dyDescent="0.25">
      <c r="A11" s="15">
        <v>2018</v>
      </c>
      <c r="B11" s="15">
        <v>3</v>
      </c>
      <c r="C11" s="2">
        <v>10000</v>
      </c>
      <c r="D11" s="108">
        <f t="shared" si="1"/>
        <v>1.25</v>
      </c>
      <c r="E11" s="109">
        <f>C11/$C$12*100</f>
        <v>83.333333333333343</v>
      </c>
      <c r="F11"/>
      <c r="G11"/>
      <c r="H11"/>
      <c r="I11"/>
      <c r="J11"/>
      <c r="K11"/>
      <c r="L11"/>
      <c r="M11"/>
      <c r="N11"/>
      <c r="O11"/>
    </row>
    <row r="12" spans="1:16" x14ac:dyDescent="0.25">
      <c r="A12" s="15">
        <v>2019</v>
      </c>
      <c r="B12" s="15">
        <v>4</v>
      </c>
      <c r="C12" s="2">
        <v>12000</v>
      </c>
      <c r="D12" s="2">
        <f t="shared" si="1"/>
        <v>1.2</v>
      </c>
      <c r="E12" s="108">
        <v>100</v>
      </c>
      <c r="F12"/>
      <c r="G12"/>
      <c r="H12"/>
      <c r="I12"/>
      <c r="J12"/>
      <c r="K12"/>
      <c r="L12"/>
      <c r="M12"/>
      <c r="N12"/>
      <c r="O12"/>
    </row>
    <row r="13" spans="1:16" x14ac:dyDescent="0.25">
      <c r="A13" s="15">
        <v>2020</v>
      </c>
      <c r="B13" s="15">
        <v>5</v>
      </c>
      <c r="C13" s="2">
        <v>15000</v>
      </c>
      <c r="D13" s="2">
        <f t="shared" si="1"/>
        <v>1.25</v>
      </c>
      <c r="E13" s="108">
        <f>C13/$C$12*100</f>
        <v>125</v>
      </c>
      <c r="F13"/>
      <c r="G13"/>
      <c r="H13"/>
      <c r="I13"/>
      <c r="J13"/>
      <c r="K13"/>
      <c r="L13"/>
      <c r="M13"/>
      <c r="N13"/>
      <c r="O13"/>
    </row>
    <row r="14" spans="1:16" x14ac:dyDescent="0.25">
      <c r="A14" s="15">
        <v>2021</v>
      </c>
      <c r="B14" s="15">
        <v>6</v>
      </c>
      <c r="C14" s="2">
        <v>18000</v>
      </c>
      <c r="D14" s="2">
        <f t="shared" si="1"/>
        <v>1.2</v>
      </c>
      <c r="E14" s="109">
        <f t="shared" ref="E14:E15" si="2">C14/$C$12*100</f>
        <v>150</v>
      </c>
      <c r="F14"/>
      <c r="G14"/>
      <c r="H14"/>
      <c r="I14"/>
      <c r="J14"/>
      <c r="K14"/>
      <c r="L14"/>
      <c r="M14"/>
      <c r="N14"/>
      <c r="O14"/>
    </row>
    <row r="15" spans="1:16" x14ac:dyDescent="0.25">
      <c r="A15" s="15">
        <v>2022</v>
      </c>
      <c r="B15" s="15">
        <v>7</v>
      </c>
      <c r="C15" s="2">
        <v>21000</v>
      </c>
      <c r="D15" s="2">
        <f t="shared" si="1"/>
        <v>1.1666666666666667</v>
      </c>
      <c r="E15" s="109">
        <f t="shared" si="2"/>
        <v>175</v>
      </c>
      <c r="F15"/>
      <c r="G15"/>
      <c r="H15"/>
      <c r="I15"/>
      <c r="J15"/>
      <c r="K15"/>
      <c r="L15"/>
      <c r="M15"/>
      <c r="N15"/>
      <c r="O15"/>
    </row>
    <row r="16" spans="1:16" x14ac:dyDescent="0.25">
      <c r="F16"/>
    </row>
    <row r="18" spans="1:7" x14ac:dyDescent="0.25">
      <c r="A18" s="26" t="s">
        <v>8</v>
      </c>
    </row>
    <row r="20" spans="1:7" x14ac:dyDescent="0.25">
      <c r="A20" s="26" t="s">
        <v>9</v>
      </c>
      <c r="C20" s="26" t="s">
        <v>118</v>
      </c>
      <c r="G20" s="27"/>
    </row>
    <row r="22" spans="1:7" x14ac:dyDescent="0.25">
      <c r="A22" s="26" t="s">
        <v>10</v>
      </c>
    </row>
    <row r="25" spans="1:7" x14ac:dyDescent="0.25">
      <c r="A25" s="26" t="s">
        <v>120</v>
      </c>
      <c r="C25" s="26" t="s">
        <v>121</v>
      </c>
    </row>
    <row r="28" spans="1:7" x14ac:dyDescent="0.25">
      <c r="A28" s="26" t="s">
        <v>122</v>
      </c>
    </row>
    <row r="31" spans="1:7" x14ac:dyDescent="0.25">
      <c r="B31"/>
    </row>
    <row r="33" spans="1:6" x14ac:dyDescent="0.25">
      <c r="B33"/>
    </row>
    <row r="34" spans="1:6" x14ac:dyDescent="0.25">
      <c r="B34"/>
    </row>
    <row r="35" spans="1:6" x14ac:dyDescent="0.25">
      <c r="B35"/>
    </row>
    <row r="36" spans="1:6" x14ac:dyDescent="0.25">
      <c r="B36"/>
    </row>
    <row r="37" spans="1:6" x14ac:dyDescent="0.25">
      <c r="B37"/>
    </row>
    <row r="38" spans="1:6" x14ac:dyDescent="0.25">
      <c r="B38"/>
    </row>
    <row r="39" spans="1:6" x14ac:dyDescent="0.25">
      <c r="B39"/>
    </row>
    <row r="40" spans="1:6" x14ac:dyDescent="0.25">
      <c r="B40"/>
    </row>
    <row r="45" spans="1:6" x14ac:dyDescent="0.25">
      <c r="A45" s="26" t="s">
        <v>134</v>
      </c>
    </row>
    <row r="46" spans="1:6" x14ac:dyDescent="0.25">
      <c r="A46" s="26" t="s">
        <v>126</v>
      </c>
    </row>
    <row r="47" spans="1:6" x14ac:dyDescent="0.25">
      <c r="A47" s="111"/>
    </row>
    <row r="48" spans="1:6" x14ac:dyDescent="0.25">
      <c r="A48" s="110" t="s">
        <v>124</v>
      </c>
      <c r="F48" s="112" t="s">
        <v>130</v>
      </c>
    </row>
    <row r="49" spans="1:6" x14ac:dyDescent="0.25">
      <c r="A49" s="110" t="s">
        <v>127</v>
      </c>
      <c r="F49" s="112" t="s">
        <v>131</v>
      </c>
    </row>
    <row r="50" spans="1:6" x14ac:dyDescent="0.25">
      <c r="A50" s="110" t="s">
        <v>128</v>
      </c>
      <c r="E50" s="110" t="s">
        <v>125</v>
      </c>
    </row>
    <row r="51" spans="1:6" x14ac:dyDescent="0.25">
      <c r="A51" s="110" t="s">
        <v>129</v>
      </c>
    </row>
    <row r="52" spans="1:6" x14ac:dyDescent="0.25">
      <c r="A52" s="110"/>
    </row>
    <row r="53" spans="1:6" x14ac:dyDescent="0.25">
      <c r="A53" s="111" t="s">
        <v>132</v>
      </c>
    </row>
    <row r="54" spans="1:6" x14ac:dyDescent="0.25">
      <c r="A54" s="111" t="s">
        <v>133</v>
      </c>
    </row>
    <row r="55" spans="1:6" x14ac:dyDescent="0.25">
      <c r="A55" s="111"/>
    </row>
    <row r="56" spans="1:6" x14ac:dyDescent="0.25">
      <c r="A56" s="111"/>
    </row>
    <row r="57" spans="1:6" x14ac:dyDescent="0.25">
      <c r="A57" s="111" t="s">
        <v>135</v>
      </c>
      <c r="B57" s="113">
        <f>5105.2*EXP(0.2096*23)</f>
        <v>633373.07728563796</v>
      </c>
    </row>
    <row r="58" spans="1:6" x14ac:dyDescent="0.25">
      <c r="A58" s="111"/>
    </row>
    <row r="59" spans="1:6" x14ac:dyDescent="0.25">
      <c r="A59" s="111"/>
    </row>
    <row r="60" spans="1:6" x14ac:dyDescent="0.25">
      <c r="A60" s="111" t="s">
        <v>136</v>
      </c>
    </row>
    <row r="61" spans="1:6" x14ac:dyDescent="0.25">
      <c r="A61" s="111"/>
    </row>
    <row r="62" spans="1:6" x14ac:dyDescent="0.25">
      <c r="A62" s="26" t="s">
        <v>137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7"/>
  <sheetViews>
    <sheetView topLeftCell="A6" workbookViewId="0">
      <selection activeCell="D13" sqref="D13"/>
    </sheetView>
  </sheetViews>
  <sheetFormatPr defaultColWidth="9.140625" defaultRowHeight="15" x14ac:dyDescent="0.25"/>
  <cols>
    <col min="1" max="1" width="18.42578125" style="22" customWidth="1"/>
    <col min="2" max="2" width="11.140625" style="22" customWidth="1"/>
    <col min="3" max="3" width="14.140625" style="22" customWidth="1"/>
    <col min="4" max="4" width="24.85546875" style="22" customWidth="1"/>
    <col min="5" max="16384" width="9.140625" style="22"/>
  </cols>
  <sheetData>
    <row r="1" spans="1:17" x14ac:dyDescent="0.25">
      <c r="A1" t="s">
        <v>1</v>
      </c>
      <c r="B1"/>
      <c r="C1"/>
      <c r="D1"/>
      <c r="E1"/>
      <c r="F1"/>
      <c r="G1"/>
      <c r="H1"/>
      <c r="I1"/>
      <c r="J1"/>
      <c r="K1"/>
    </row>
    <row r="2" spans="1:17" x14ac:dyDescent="0.25">
      <c r="A2"/>
      <c r="B2"/>
      <c r="C2"/>
      <c r="D2"/>
      <c r="E2"/>
      <c r="F2"/>
      <c r="G2"/>
      <c r="H2"/>
      <c r="I2"/>
      <c r="J2"/>
      <c r="K2"/>
    </row>
    <row r="3" spans="1:17" x14ac:dyDescent="0.25">
      <c r="A3" t="s">
        <v>1</v>
      </c>
      <c r="B3"/>
      <c r="C3"/>
      <c r="D3"/>
      <c r="E3"/>
      <c r="F3"/>
      <c r="G3"/>
      <c r="H3"/>
      <c r="I3"/>
      <c r="J3"/>
      <c r="K3"/>
    </row>
    <row r="4" spans="1:17" x14ac:dyDescent="0.25">
      <c r="A4"/>
      <c r="B4"/>
      <c r="C4" s="12"/>
      <c r="D4"/>
      <c r="E4"/>
      <c r="F4"/>
      <c r="G4"/>
      <c r="H4"/>
      <c r="I4"/>
      <c r="J4"/>
      <c r="K4"/>
      <c r="L4" s="24"/>
      <c r="M4" s="24"/>
      <c r="N4" s="24"/>
      <c r="O4" s="24"/>
      <c r="P4" s="24"/>
      <c r="Q4" s="24"/>
    </row>
    <row r="5" spans="1:17" ht="15.75" thickBot="1" x14ac:dyDescent="0.3">
      <c r="A5" s="5" t="s">
        <v>3</v>
      </c>
      <c r="B5" s="5" t="s">
        <v>4</v>
      </c>
      <c r="C5" s="5" t="s">
        <v>138</v>
      </c>
      <c r="D5" s="5" t="s">
        <v>141</v>
      </c>
      <c r="E5"/>
      <c r="F5"/>
      <c r="G5"/>
      <c r="H5"/>
      <c r="I5"/>
      <c r="J5"/>
      <c r="K5"/>
    </row>
    <row r="6" spans="1:17" x14ac:dyDescent="0.25">
      <c r="A6" s="16">
        <v>2010</v>
      </c>
      <c r="B6" s="73">
        <v>108</v>
      </c>
      <c r="C6" s="67">
        <f t="shared" ref="C6:C9" si="0">B7/C7*100</f>
        <v>115.28846153846158</v>
      </c>
      <c r="D6" s="67">
        <f t="shared" ref="D6:D12" si="1">D7/B7*100</f>
        <v>98955.214795962835</v>
      </c>
      <c r="E6"/>
      <c r="F6"/>
      <c r="G6"/>
      <c r="H6"/>
      <c r="I6"/>
      <c r="J6"/>
      <c r="K6"/>
    </row>
    <row r="7" spans="1:17" x14ac:dyDescent="0.25">
      <c r="A7" s="15">
        <v>2011</v>
      </c>
      <c r="B7" s="67">
        <v>107</v>
      </c>
      <c r="C7" s="67">
        <f t="shared" si="0"/>
        <v>92.810675562969109</v>
      </c>
      <c r="D7" s="67">
        <f t="shared" si="1"/>
        <v>105882.07983168022</v>
      </c>
      <c r="E7"/>
      <c r="F7"/>
      <c r="G7"/>
      <c r="H7"/>
      <c r="I7"/>
      <c r="J7"/>
      <c r="K7" s="23"/>
    </row>
    <row r="8" spans="1:17" x14ac:dyDescent="0.25">
      <c r="A8" s="16">
        <v>2012</v>
      </c>
      <c r="B8" s="67">
        <v>104</v>
      </c>
      <c r="C8" s="67">
        <f t="shared" si="0"/>
        <v>112.05607476635518</v>
      </c>
      <c r="D8" s="67">
        <f t="shared" si="1"/>
        <v>110117.36302494742</v>
      </c>
      <c r="E8"/>
      <c r="F8"/>
      <c r="G8"/>
      <c r="H8"/>
      <c r="I8"/>
      <c r="J8"/>
    </row>
    <row r="9" spans="1:17" x14ac:dyDescent="0.25">
      <c r="A9" s="15">
        <v>2013</v>
      </c>
      <c r="B9" s="67">
        <v>109</v>
      </c>
      <c r="C9" s="67">
        <f t="shared" si="0"/>
        <v>97.272727272727252</v>
      </c>
      <c r="D9" s="67">
        <f t="shared" si="1"/>
        <v>120027.92569719268</v>
      </c>
      <c r="E9"/>
      <c r="F9"/>
      <c r="G9"/>
      <c r="H9"/>
      <c r="I9"/>
      <c r="J9"/>
    </row>
    <row r="10" spans="1:17" x14ac:dyDescent="0.25">
      <c r="A10" s="16">
        <v>2014</v>
      </c>
      <c r="B10" s="67">
        <v>107</v>
      </c>
      <c r="C10" s="67">
        <f>B11/C11*100</f>
        <v>110.00000000000001</v>
      </c>
      <c r="D10" s="67">
        <f t="shared" si="1"/>
        <v>128429.88049599617</v>
      </c>
      <c r="E10"/>
      <c r="F10"/>
      <c r="G10"/>
      <c r="H10"/>
      <c r="I10"/>
      <c r="J10"/>
    </row>
    <row r="11" spans="1:17" x14ac:dyDescent="0.25">
      <c r="A11" s="15">
        <v>2015</v>
      </c>
      <c r="B11" s="67">
        <v>110</v>
      </c>
      <c r="C11" s="114">
        <v>100</v>
      </c>
      <c r="D11" s="67">
        <f t="shared" si="1"/>
        <v>141272.86854559579</v>
      </c>
      <c r="E11"/>
      <c r="F11"/>
      <c r="G11"/>
      <c r="H11"/>
      <c r="I11"/>
      <c r="J11"/>
    </row>
    <row r="12" spans="1:17" x14ac:dyDescent="0.25">
      <c r="A12" s="16">
        <v>2016</v>
      </c>
      <c r="B12" s="67">
        <v>99</v>
      </c>
      <c r="C12" s="67">
        <f>C11*B12/100</f>
        <v>99</v>
      </c>
      <c r="D12" s="67">
        <f t="shared" si="1"/>
        <v>139860.13986013984</v>
      </c>
      <c r="E12"/>
      <c r="F12"/>
      <c r="G12"/>
      <c r="H12"/>
      <c r="I12"/>
      <c r="J12"/>
    </row>
    <row r="13" spans="1:17" x14ac:dyDescent="0.25">
      <c r="A13" s="15">
        <v>2017</v>
      </c>
      <c r="B13" s="67">
        <v>99</v>
      </c>
      <c r="C13" s="67">
        <f t="shared" ref="C13:C18" si="2">C12*B13/100</f>
        <v>98.01</v>
      </c>
      <c r="D13" s="67">
        <f>D14/B14*100</f>
        <v>138461.53846153844</v>
      </c>
      <c r="E13"/>
      <c r="F13"/>
      <c r="G13"/>
      <c r="H13"/>
      <c r="I13"/>
      <c r="J13"/>
    </row>
    <row r="14" spans="1:17" x14ac:dyDescent="0.25">
      <c r="A14" s="16">
        <v>2018</v>
      </c>
      <c r="B14" s="67">
        <v>104</v>
      </c>
      <c r="C14" s="67">
        <f t="shared" si="2"/>
        <v>101.93040000000001</v>
      </c>
      <c r="D14" s="114">
        <v>144000</v>
      </c>
      <c r="E14"/>
      <c r="F14"/>
      <c r="G14"/>
      <c r="H14"/>
      <c r="I14"/>
      <c r="J14"/>
    </row>
    <row r="15" spans="1:17" x14ac:dyDescent="0.25">
      <c r="A15" s="15">
        <v>2019</v>
      </c>
      <c r="B15" s="67">
        <v>104</v>
      </c>
      <c r="C15" s="67">
        <f t="shared" si="2"/>
        <v>106.007616</v>
      </c>
      <c r="D15" s="67">
        <f>D14*B15/100</f>
        <v>149760</v>
      </c>
      <c r="E15"/>
      <c r="F15"/>
      <c r="G15"/>
      <c r="H15"/>
      <c r="I15"/>
      <c r="J15"/>
    </row>
    <row r="16" spans="1:17" x14ac:dyDescent="0.25">
      <c r="A16" s="16">
        <v>2020</v>
      </c>
      <c r="B16" s="67">
        <v>99</v>
      </c>
      <c r="C16" s="67">
        <f t="shared" si="2"/>
        <v>104.94753983999999</v>
      </c>
      <c r="D16" s="67">
        <f t="shared" ref="D16:D18" si="3">D15*B16/100</f>
        <v>148262.39999999999</v>
      </c>
      <c r="E16"/>
      <c r="F16"/>
      <c r="G16"/>
      <c r="H16"/>
      <c r="I16"/>
      <c r="J16"/>
    </row>
    <row r="17" spans="1:10" x14ac:dyDescent="0.25">
      <c r="A17" s="15">
        <v>2021</v>
      </c>
      <c r="B17" s="67">
        <v>99</v>
      </c>
      <c r="C17" s="67">
        <f t="shared" si="2"/>
        <v>103.8980644416</v>
      </c>
      <c r="D17" s="67">
        <f t="shared" si="3"/>
        <v>146779.77599999998</v>
      </c>
      <c r="E17"/>
      <c r="F17"/>
      <c r="G17"/>
      <c r="H17"/>
      <c r="I17"/>
      <c r="J17"/>
    </row>
    <row r="18" spans="1:10" x14ac:dyDescent="0.25">
      <c r="A18" s="16">
        <v>2022</v>
      </c>
      <c r="B18" s="67">
        <v>101</v>
      </c>
      <c r="C18" s="67">
        <f t="shared" si="2"/>
        <v>104.937045086016</v>
      </c>
      <c r="D18" s="67">
        <f t="shared" si="3"/>
        <v>148247.57375999997</v>
      </c>
      <c r="E18"/>
      <c r="F18"/>
      <c r="G18"/>
      <c r="H18"/>
      <c r="I18"/>
      <c r="J18"/>
    </row>
    <row r="21" spans="1:10" x14ac:dyDescent="0.25">
      <c r="A21" s="22" t="s">
        <v>8</v>
      </c>
    </row>
    <row r="23" spans="1:10" x14ac:dyDescent="0.25">
      <c r="A23" s="22" t="s">
        <v>9</v>
      </c>
      <c r="B23" s="115">
        <f>MIN(C6:C18)</f>
        <v>92.810675562969109</v>
      </c>
      <c r="C23" s="22" t="s">
        <v>139</v>
      </c>
    </row>
    <row r="25" spans="1:10" x14ac:dyDescent="0.25">
      <c r="A25" s="22" t="s">
        <v>99</v>
      </c>
      <c r="B25" s="115">
        <f>MAX(C6:C18)</f>
        <v>115.28846153846158</v>
      </c>
      <c r="C25" s="22" t="s">
        <v>140</v>
      </c>
    </row>
    <row r="27" spans="1:10" x14ac:dyDescent="0.25">
      <c r="A27" s="22" t="s">
        <v>11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1" t="s">
        <v>85</v>
      </c>
      <c r="B5" s="71" t="s">
        <v>86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74">
        <v>44197</v>
      </c>
      <c r="B6" s="75">
        <v>12</v>
      </c>
      <c r="C6" s="11"/>
      <c r="D6" s="11"/>
      <c r="E6" s="11"/>
      <c r="F6" s="11"/>
      <c r="G6" s="11"/>
      <c r="H6" s="11"/>
      <c r="I6" s="11"/>
    </row>
    <row r="7" spans="1:9" x14ac:dyDescent="0.25">
      <c r="A7" s="74">
        <v>44228</v>
      </c>
      <c r="B7" s="75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74">
        <v>44256</v>
      </c>
      <c r="B8" s="75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74">
        <v>44287</v>
      </c>
      <c r="B9" s="75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74">
        <v>44317</v>
      </c>
      <c r="B10" s="75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74">
        <v>44348</v>
      </c>
      <c r="B11" s="75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74">
        <v>44378</v>
      </c>
      <c r="B12" s="75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74">
        <v>44409</v>
      </c>
      <c r="B13" s="75">
        <v>32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74">
        <v>44440</v>
      </c>
      <c r="B14" s="75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74">
        <v>44470</v>
      </c>
      <c r="B15" s="75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74">
        <v>44501</v>
      </c>
      <c r="B16" s="75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74">
        <v>44531</v>
      </c>
      <c r="B17" s="75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74">
        <v>44562</v>
      </c>
      <c r="B18" s="75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74">
        <v>44593</v>
      </c>
      <c r="B19" s="75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74">
        <v>44621</v>
      </c>
      <c r="B20" s="75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74">
        <v>44652</v>
      </c>
      <c r="B21" s="75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74">
        <v>44682</v>
      </c>
      <c r="B22" s="75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74">
        <v>44713</v>
      </c>
      <c r="B23" s="75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74">
        <v>44743</v>
      </c>
      <c r="B24" s="75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74">
        <v>44774</v>
      </c>
      <c r="B25" s="75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74">
        <v>44805</v>
      </c>
      <c r="B26" s="75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74">
        <v>44835</v>
      </c>
      <c r="B27" s="75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74">
        <v>44866</v>
      </c>
      <c r="B28" s="75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74">
        <v>44896</v>
      </c>
      <c r="B29" s="75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74">
        <v>44927</v>
      </c>
      <c r="B30" s="75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74">
        <v>44958</v>
      </c>
      <c r="B31" s="75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74">
        <v>44986</v>
      </c>
      <c r="B32" s="75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74">
        <v>45017</v>
      </c>
      <c r="B33" s="75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74">
        <v>45047</v>
      </c>
      <c r="B34" s="75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74">
        <v>45078</v>
      </c>
      <c r="B35" s="75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31</v>
      </c>
    </row>
    <row r="5" spans="1:14" x14ac:dyDescent="0.25">
      <c r="A5" t="s">
        <v>8</v>
      </c>
    </row>
    <row r="8" spans="1:14" ht="15" customHeight="1" x14ac:dyDescent="0.25">
      <c r="A8" t="s">
        <v>9</v>
      </c>
    </row>
    <row r="11" spans="1:14" x14ac:dyDescent="0.25">
      <c r="A11" t="s">
        <v>10</v>
      </c>
    </row>
    <row r="12" spans="1:14" x14ac:dyDescent="0.25">
      <c r="N12" s="12"/>
    </row>
    <row r="14" spans="1:14" x14ac:dyDescent="0.25">
      <c r="A14" t="s">
        <v>11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9"/>
  <sheetViews>
    <sheetView topLeftCell="A16" zoomScaleNormal="100" workbookViewId="0">
      <selection activeCell="A48" sqref="A48"/>
    </sheetView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1</v>
      </c>
    </row>
    <row r="3" spans="1:4" x14ac:dyDescent="0.25">
      <c r="B3" s="60"/>
    </row>
    <row r="4" spans="1:4" ht="14.45" customHeight="1" x14ac:dyDescent="0.25">
      <c r="A4" s="56" t="s">
        <v>87</v>
      </c>
      <c r="B4" s="56" t="s">
        <v>88</v>
      </c>
      <c r="C4" s="56" t="s">
        <v>89</v>
      </c>
    </row>
    <row r="5" spans="1:4" x14ac:dyDescent="0.25">
      <c r="A5" s="55">
        <v>25</v>
      </c>
      <c r="B5" s="55">
        <v>32</v>
      </c>
      <c r="C5" s="55">
        <v>27</v>
      </c>
    </row>
    <row r="6" spans="1:4" x14ac:dyDescent="0.25">
      <c r="A6" s="55">
        <v>28</v>
      </c>
      <c r="B6" s="55">
        <v>35</v>
      </c>
      <c r="C6" s="55">
        <v>29</v>
      </c>
    </row>
    <row r="7" spans="1:4" x14ac:dyDescent="0.25">
      <c r="A7" s="55">
        <v>30</v>
      </c>
      <c r="B7" s="55">
        <v>33</v>
      </c>
      <c r="C7" s="55">
        <v>34</v>
      </c>
    </row>
    <row r="8" spans="1:4" x14ac:dyDescent="0.25">
      <c r="A8" s="55">
        <v>26</v>
      </c>
      <c r="B8" s="55">
        <v>26</v>
      </c>
      <c r="C8" s="55">
        <v>26</v>
      </c>
      <c r="D8" s="3"/>
    </row>
    <row r="9" spans="1:4" x14ac:dyDescent="0.25">
      <c r="A9" s="55">
        <v>34</v>
      </c>
      <c r="B9" s="55">
        <v>34</v>
      </c>
      <c r="C9" s="55">
        <v>28</v>
      </c>
    </row>
    <row r="10" spans="1:4" x14ac:dyDescent="0.25">
      <c r="A10" s="55">
        <v>29</v>
      </c>
      <c r="B10" s="55">
        <v>31</v>
      </c>
      <c r="C10" s="55">
        <v>25</v>
      </c>
    </row>
    <row r="16" spans="1:4" x14ac:dyDescent="0.25">
      <c r="A16" s="116" t="s">
        <v>142</v>
      </c>
    </row>
    <row r="17" spans="1:3" x14ac:dyDescent="0.25">
      <c r="A17" s="116" t="s">
        <v>143</v>
      </c>
    </row>
    <row r="18" spans="1:3" x14ac:dyDescent="0.25">
      <c r="A18" s="116" t="s">
        <v>144</v>
      </c>
    </row>
    <row r="19" spans="1:3" x14ac:dyDescent="0.25">
      <c r="A19" s="116" t="s">
        <v>145</v>
      </c>
    </row>
    <row r="20" spans="1:3" x14ac:dyDescent="0.25">
      <c r="A20" s="116" t="s">
        <v>146</v>
      </c>
    </row>
    <row r="21" spans="1:3" x14ac:dyDescent="0.25">
      <c r="A21" s="116" t="s">
        <v>147</v>
      </c>
    </row>
    <row r="22" spans="1:3" x14ac:dyDescent="0.25">
      <c r="A22" s="116" t="s">
        <v>148</v>
      </c>
    </row>
    <row r="23" spans="1:3" x14ac:dyDescent="0.25">
      <c r="A23" s="116" t="s">
        <v>149</v>
      </c>
    </row>
    <row r="26" spans="1:3" x14ac:dyDescent="0.25">
      <c r="A26" s="116" t="s">
        <v>150</v>
      </c>
      <c r="B26" t="s">
        <v>151</v>
      </c>
      <c r="C26" t="s">
        <v>153</v>
      </c>
    </row>
    <row r="27" spans="1:3" x14ac:dyDescent="0.25">
      <c r="B27" t="s">
        <v>152</v>
      </c>
      <c r="C27" t="s">
        <v>154</v>
      </c>
    </row>
    <row r="32" spans="1:3" x14ac:dyDescent="0.25">
      <c r="A32" t="s">
        <v>155</v>
      </c>
    </row>
    <row r="34" spans="1:7" ht="15.75" thickBot="1" x14ac:dyDescent="0.3">
      <c r="A34" t="s">
        <v>156</v>
      </c>
    </row>
    <row r="35" spans="1:7" x14ac:dyDescent="0.25">
      <c r="A35" s="105" t="s">
        <v>157</v>
      </c>
      <c r="B35" s="105" t="s">
        <v>158</v>
      </c>
      <c r="C35" s="105" t="s">
        <v>159</v>
      </c>
      <c r="D35" s="105" t="s">
        <v>160</v>
      </c>
      <c r="E35" s="105" t="s">
        <v>161</v>
      </c>
    </row>
    <row r="36" spans="1:7" x14ac:dyDescent="0.25">
      <c r="A36" s="103" t="s">
        <v>87</v>
      </c>
      <c r="B36" s="103">
        <v>6</v>
      </c>
      <c r="C36" s="103">
        <v>172</v>
      </c>
      <c r="D36" s="103">
        <v>28.666666666666668</v>
      </c>
      <c r="E36" s="103">
        <v>10.266666666666605</v>
      </c>
    </row>
    <row r="37" spans="1:7" x14ac:dyDescent="0.25">
      <c r="A37" s="103" t="s">
        <v>88</v>
      </c>
      <c r="B37" s="103">
        <v>6</v>
      </c>
      <c r="C37" s="103">
        <v>191</v>
      </c>
      <c r="D37" s="103">
        <v>31.833333333333332</v>
      </c>
      <c r="E37" s="103">
        <v>10.166666666666668</v>
      </c>
    </row>
    <row r="38" spans="1:7" ht="15.75" thickBot="1" x14ac:dyDescent="0.3">
      <c r="A38" s="104" t="s">
        <v>89</v>
      </c>
      <c r="B38" s="104">
        <v>6</v>
      </c>
      <c r="C38" s="104">
        <v>169</v>
      </c>
      <c r="D38" s="104">
        <v>28.166666666666668</v>
      </c>
      <c r="E38" s="104">
        <v>10.166666666666606</v>
      </c>
    </row>
    <row r="41" spans="1:7" ht="15.75" thickBot="1" x14ac:dyDescent="0.3">
      <c r="A41" t="s">
        <v>162</v>
      </c>
    </row>
    <row r="42" spans="1:7" x14ac:dyDescent="0.25">
      <c r="A42" s="105" t="s">
        <v>163</v>
      </c>
      <c r="B42" s="105" t="s">
        <v>164</v>
      </c>
      <c r="C42" s="105" t="s">
        <v>165</v>
      </c>
      <c r="D42" s="105" t="s">
        <v>166</v>
      </c>
      <c r="E42" s="105" t="s">
        <v>167</v>
      </c>
      <c r="F42" s="105" t="s">
        <v>168</v>
      </c>
      <c r="G42" s="105" t="s">
        <v>169</v>
      </c>
    </row>
    <row r="43" spans="1:7" x14ac:dyDescent="0.25">
      <c r="A43" s="103" t="s">
        <v>170</v>
      </c>
      <c r="B43" s="103">
        <v>47.444444444444372</v>
      </c>
      <c r="C43" s="103">
        <v>2</v>
      </c>
      <c r="D43" s="103">
        <v>23.722222222222186</v>
      </c>
      <c r="E43" s="103">
        <v>2.3257080610021754</v>
      </c>
      <c r="F43" s="117">
        <v>0.13189567441761946</v>
      </c>
      <c r="G43" s="103">
        <v>3.6823203436732408</v>
      </c>
    </row>
    <row r="44" spans="1:7" x14ac:dyDescent="0.25">
      <c r="A44" s="103" t="s">
        <v>171</v>
      </c>
      <c r="B44" s="103">
        <v>153</v>
      </c>
      <c r="C44" s="103">
        <v>15</v>
      </c>
      <c r="D44" s="103">
        <v>10.199999999999999</v>
      </c>
      <c r="E44" s="103"/>
      <c r="F44" s="103"/>
      <c r="G44" s="103"/>
    </row>
    <row r="45" spans="1:7" x14ac:dyDescent="0.25">
      <c r="A45" s="103"/>
      <c r="B45" s="103"/>
      <c r="C45" s="103"/>
      <c r="D45" s="103"/>
      <c r="E45" s="103"/>
      <c r="F45" s="103"/>
      <c r="G45" s="103"/>
    </row>
    <row r="46" spans="1:7" ht="15.75" thickBot="1" x14ac:dyDescent="0.3">
      <c r="A46" s="104" t="s">
        <v>172</v>
      </c>
      <c r="B46" s="104">
        <v>200.44444444444437</v>
      </c>
      <c r="C46" s="104">
        <v>17</v>
      </c>
      <c r="D46" s="104"/>
      <c r="E46" s="104"/>
      <c r="F46" s="104"/>
      <c r="G46" s="104"/>
    </row>
    <row r="48" spans="1:7" x14ac:dyDescent="0.25">
      <c r="A48" s="103">
        <v>0.13189567441761946</v>
      </c>
    </row>
    <row r="49" spans="1:1" x14ac:dyDescent="0.25">
      <c r="A49" t="s">
        <v>173</v>
      </c>
    </row>
  </sheetData>
  <pageMargins left="0.7" right="0.7" top="0.75" bottom="0.75" header="0.3" footer="0.3"/>
  <pageSetup paperSize="9" orientation="portrait" horizontalDpi="4294967294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37"/>
  <sheetViews>
    <sheetView topLeftCell="A6" workbookViewId="0">
      <selection activeCell="A34" sqref="A34"/>
    </sheetView>
  </sheetViews>
  <sheetFormatPr defaultRowHeight="15" x14ac:dyDescent="0.25"/>
  <cols>
    <col min="1" max="1" width="21.140625" customWidth="1"/>
    <col min="2" max="2" width="23" customWidth="1"/>
    <col min="3" max="3" width="24.85546875" customWidth="1"/>
    <col min="4" max="4" width="10.140625" bestFit="1" customWidth="1"/>
    <col min="5" max="5" width="16.140625" bestFit="1" customWidth="1"/>
    <col min="6" max="6" width="32.42578125" bestFit="1" customWidth="1"/>
    <col min="7" max="7" width="29.42578125" bestFit="1" customWidth="1"/>
  </cols>
  <sheetData>
    <row r="1" spans="1:7" x14ac:dyDescent="0.25">
      <c r="A1" t="s">
        <v>0</v>
      </c>
    </row>
    <row r="3" spans="1:7" x14ac:dyDescent="0.25">
      <c r="A3" s="62"/>
      <c r="B3" s="60"/>
    </row>
    <row r="4" spans="1:7" ht="30" x14ac:dyDescent="0.25">
      <c r="A4" s="68" t="s">
        <v>90</v>
      </c>
      <c r="B4" s="68" t="s">
        <v>91</v>
      </c>
    </row>
    <row r="5" spans="1:7" x14ac:dyDescent="0.25">
      <c r="A5" s="14">
        <v>2.5</v>
      </c>
      <c r="B5" s="14">
        <v>1.8</v>
      </c>
    </row>
    <row r="6" spans="1:7" x14ac:dyDescent="0.25">
      <c r="A6" s="14">
        <v>3.1</v>
      </c>
      <c r="B6" s="14">
        <v>2.2000000000000002</v>
      </c>
    </row>
    <row r="7" spans="1:7" x14ac:dyDescent="0.25">
      <c r="A7" s="14">
        <v>2.8</v>
      </c>
      <c r="B7" s="14">
        <v>1.9</v>
      </c>
    </row>
    <row r="8" spans="1:7" x14ac:dyDescent="0.25">
      <c r="A8" s="14">
        <v>2.9</v>
      </c>
      <c r="B8" s="14">
        <v>2</v>
      </c>
    </row>
    <row r="9" spans="1:7" x14ac:dyDescent="0.25">
      <c r="A9" s="14">
        <v>2.7</v>
      </c>
      <c r="B9" s="14">
        <v>1.7</v>
      </c>
    </row>
    <row r="10" spans="1:7" x14ac:dyDescent="0.25">
      <c r="A10" s="14">
        <v>3.4</v>
      </c>
      <c r="B10" s="14">
        <v>2.5</v>
      </c>
    </row>
    <row r="11" spans="1:7" x14ac:dyDescent="0.25">
      <c r="A11" s="14">
        <v>3.6</v>
      </c>
      <c r="B11" s="14">
        <v>2.8</v>
      </c>
    </row>
    <row r="12" spans="1:7" x14ac:dyDescent="0.25">
      <c r="A12" s="14">
        <v>3</v>
      </c>
      <c r="B12" s="14">
        <v>2.1</v>
      </c>
    </row>
    <row r="13" spans="1:7" x14ac:dyDescent="0.25">
      <c r="A13" s="14">
        <v>3.8</v>
      </c>
      <c r="B13" s="14">
        <v>2.9</v>
      </c>
    </row>
    <row r="14" spans="1:7" x14ac:dyDescent="0.25">
      <c r="A14" s="14">
        <v>3.5</v>
      </c>
      <c r="B14" s="14">
        <v>2.6</v>
      </c>
    </row>
    <row r="15" spans="1:7" x14ac:dyDescent="0.25">
      <c r="A15" s="72">
        <v>4</v>
      </c>
      <c r="B15" s="72">
        <v>2.25</v>
      </c>
    </row>
    <row r="16" spans="1:7" x14ac:dyDescent="0.25">
      <c r="A16" s="72">
        <v>3.7</v>
      </c>
      <c r="B16" s="72">
        <v>2.7</v>
      </c>
      <c r="E16" s="3"/>
      <c r="F16" s="3"/>
      <c r="G16" s="3"/>
    </row>
    <row r="22" spans="1:2" x14ac:dyDescent="0.25">
      <c r="A22" s="116" t="s">
        <v>174</v>
      </c>
    </row>
    <row r="23" spans="1:2" x14ac:dyDescent="0.25">
      <c r="A23" s="116" t="s">
        <v>175</v>
      </c>
    </row>
    <row r="24" spans="1:2" x14ac:dyDescent="0.25">
      <c r="A24" s="116" t="s">
        <v>176</v>
      </c>
    </row>
    <row r="25" spans="1:2" x14ac:dyDescent="0.25">
      <c r="A25" s="116" t="s">
        <v>145</v>
      </c>
    </row>
    <row r="26" spans="1:2" x14ac:dyDescent="0.25">
      <c r="A26" s="116" t="s">
        <v>177</v>
      </c>
    </row>
    <row r="27" spans="1:2" x14ac:dyDescent="0.25">
      <c r="A27" s="116" t="s">
        <v>147</v>
      </c>
    </row>
    <row r="29" spans="1:2" x14ac:dyDescent="0.25">
      <c r="A29" s="116" t="s">
        <v>151</v>
      </c>
      <c r="B29" t="s">
        <v>178</v>
      </c>
    </row>
    <row r="30" spans="1:2" x14ac:dyDescent="0.25">
      <c r="A30" s="116" t="s">
        <v>152</v>
      </c>
      <c r="B30" t="s">
        <v>179</v>
      </c>
    </row>
    <row r="33" spans="1:1" x14ac:dyDescent="0.25">
      <c r="A33" t="s">
        <v>180</v>
      </c>
    </row>
    <row r="34" spans="1:1" x14ac:dyDescent="0.25">
      <c r="A34" s="101">
        <f>FTEST(A5:A16,B5:B16)</f>
        <v>0.57972702859349201</v>
      </c>
    </row>
    <row r="37" spans="1:1" x14ac:dyDescent="0.25">
      <c r="A37" t="s">
        <v>190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0"/>
  <sheetViews>
    <sheetView topLeftCell="A13" workbookViewId="0">
      <selection activeCell="A31" sqref="A31"/>
    </sheetView>
  </sheetViews>
  <sheetFormatPr defaultColWidth="9.140625" defaultRowHeight="15" x14ac:dyDescent="0.25"/>
  <cols>
    <col min="1" max="1" width="22.140625" customWidth="1"/>
    <col min="2" max="2" width="11.140625" customWidth="1"/>
    <col min="4" max="4" width="19.85546875" customWidth="1"/>
    <col min="5" max="5" width="15.140625" customWidth="1"/>
    <col min="6" max="6" width="14.85546875" customWidth="1"/>
    <col min="7" max="7" width="11.85546875" customWidth="1"/>
  </cols>
  <sheetData>
    <row r="1" spans="1:4" x14ac:dyDescent="0.25">
      <c r="A1" t="s">
        <v>1</v>
      </c>
    </row>
    <row r="5" spans="1:4" x14ac:dyDescent="0.25">
      <c r="A5" s="57"/>
      <c r="B5" s="43"/>
      <c r="C5" s="43"/>
    </row>
    <row r="6" spans="1:4" x14ac:dyDescent="0.25">
      <c r="A6" s="12"/>
      <c r="B6" s="12"/>
      <c r="C6" s="12"/>
    </row>
    <row r="7" spans="1:4" x14ac:dyDescent="0.25">
      <c r="A7" s="58" t="s">
        <v>92</v>
      </c>
      <c r="B7" s="58" t="s">
        <v>84</v>
      </c>
      <c r="C7" s="12"/>
    </row>
    <row r="8" spans="1:4" x14ac:dyDescent="0.25">
      <c r="A8" s="59">
        <v>1</v>
      </c>
      <c r="B8" s="59">
        <v>120</v>
      </c>
      <c r="C8" s="12"/>
    </row>
    <row r="9" spans="1:4" x14ac:dyDescent="0.25">
      <c r="A9" s="59">
        <v>2</v>
      </c>
      <c r="B9" s="59">
        <v>95</v>
      </c>
      <c r="C9" s="12"/>
    </row>
    <row r="10" spans="1:4" x14ac:dyDescent="0.25">
      <c r="A10" s="59">
        <v>3</v>
      </c>
      <c r="B10" s="59">
        <v>110</v>
      </c>
      <c r="C10" s="12"/>
    </row>
    <row r="11" spans="1:4" x14ac:dyDescent="0.25">
      <c r="A11" s="59">
        <v>4</v>
      </c>
      <c r="B11" s="59">
        <v>135</v>
      </c>
      <c r="C11" s="12"/>
    </row>
    <row r="12" spans="1:4" x14ac:dyDescent="0.25">
      <c r="A12" s="59">
        <v>5</v>
      </c>
      <c r="B12" s="59">
        <v>112</v>
      </c>
      <c r="C12" s="12"/>
    </row>
    <row r="13" spans="1:4" x14ac:dyDescent="0.25">
      <c r="A13" s="59">
        <v>6</v>
      </c>
      <c r="B13" s="59">
        <v>98</v>
      </c>
      <c r="C13" s="12"/>
    </row>
    <row r="14" spans="1:4" x14ac:dyDescent="0.25">
      <c r="A14" s="59">
        <v>7</v>
      </c>
      <c r="B14" s="59">
        <v>128</v>
      </c>
      <c r="C14" s="12"/>
      <c r="D14" t="s">
        <v>187</v>
      </c>
    </row>
    <row r="15" spans="1:4" x14ac:dyDescent="0.25">
      <c r="A15" s="59">
        <v>8</v>
      </c>
      <c r="B15" s="59">
        <v>105</v>
      </c>
      <c r="C15" s="12"/>
      <c r="D15">
        <f>AVERAGE(B8:B16)</f>
        <v>113.11111111111111</v>
      </c>
    </row>
    <row r="16" spans="1:4" x14ac:dyDescent="0.25">
      <c r="A16" s="59">
        <v>9</v>
      </c>
      <c r="B16" s="59">
        <v>115</v>
      </c>
      <c r="C16" s="12"/>
    </row>
    <row r="17" spans="1:3" x14ac:dyDescent="0.25">
      <c r="A17" s="12"/>
      <c r="B17" s="12"/>
      <c r="C17" s="12"/>
    </row>
    <row r="22" spans="1:3" x14ac:dyDescent="0.25">
      <c r="A22" s="116" t="s">
        <v>181</v>
      </c>
    </row>
    <row r="23" spans="1:3" x14ac:dyDescent="0.25">
      <c r="A23" s="116" t="s">
        <v>182</v>
      </c>
    </row>
    <row r="24" spans="1:3" x14ac:dyDescent="0.25">
      <c r="A24" s="116" t="s">
        <v>183</v>
      </c>
    </row>
    <row r="25" spans="1:3" x14ac:dyDescent="0.25">
      <c r="A25" s="116" t="s">
        <v>184</v>
      </c>
    </row>
    <row r="26" spans="1:3" x14ac:dyDescent="0.25">
      <c r="A26" s="116" t="s">
        <v>145</v>
      </c>
    </row>
    <row r="27" spans="1:3" x14ac:dyDescent="0.25">
      <c r="A27" s="116" t="s">
        <v>146</v>
      </c>
    </row>
    <row r="28" spans="1:3" x14ac:dyDescent="0.25">
      <c r="A28" s="116" t="s">
        <v>147</v>
      </c>
    </row>
    <row r="30" spans="1:3" x14ac:dyDescent="0.25">
      <c r="A30" s="116" t="s">
        <v>189</v>
      </c>
    </row>
    <row r="32" spans="1:3" x14ac:dyDescent="0.25">
      <c r="A32" t="s">
        <v>151</v>
      </c>
      <c r="B32" t="s">
        <v>185</v>
      </c>
    </row>
    <row r="33" spans="1:2" x14ac:dyDescent="0.25">
      <c r="A33" t="s">
        <v>152</v>
      </c>
      <c r="B33" t="s">
        <v>186</v>
      </c>
    </row>
    <row r="36" spans="1:2" x14ac:dyDescent="0.25">
      <c r="A36">
        <f>ZTEST(B8:B16,D15)</f>
        <v>0.5</v>
      </c>
    </row>
    <row r="37" spans="1:2" x14ac:dyDescent="0.25">
      <c r="A37">
        <f>1-A36</f>
        <v>0.5</v>
      </c>
    </row>
    <row r="38" spans="1:2" x14ac:dyDescent="0.25">
      <c r="A38">
        <f>2*MIN(A36:A37)</f>
        <v>1</v>
      </c>
    </row>
    <row r="40" spans="1:2" x14ac:dyDescent="0.25">
      <c r="A40" t="s">
        <v>188</v>
      </c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207" zoomScaleNormal="100" workbookViewId="0"/>
  </sheetViews>
  <sheetFormatPr defaultColWidth="8.7109375" defaultRowHeight="15" x14ac:dyDescent="0.25"/>
  <cols>
    <col min="1" max="16384" width="8.7109375" style="87"/>
  </cols>
  <sheetData>
    <row r="2" spans="2:2" x14ac:dyDescent="0.25">
      <c r="B2" s="86"/>
    </row>
    <row r="89" spans="2:2" ht="18.75" x14ac:dyDescent="0.3">
      <c r="B89" s="88"/>
    </row>
    <row r="303" spans="2:2" ht="18.75" x14ac:dyDescent="0.3">
      <c r="B303" s="88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topLeftCell="A15" workbookViewId="0">
      <selection activeCell="G22" sqref="G22"/>
    </sheetView>
  </sheetViews>
  <sheetFormatPr defaultRowHeight="15" x14ac:dyDescent="0.25"/>
  <cols>
    <col min="1" max="1" width="21.42578125" bestFit="1" customWidth="1"/>
    <col min="2" max="2" width="21.140625" customWidth="1"/>
    <col min="3" max="3" width="14.5703125" customWidth="1"/>
  </cols>
  <sheetData>
    <row r="1" spans="1:6" x14ac:dyDescent="0.25">
      <c r="A1" t="s">
        <v>1</v>
      </c>
      <c r="B1" s="61"/>
    </row>
    <row r="2" spans="1:6" x14ac:dyDescent="0.25">
      <c r="A2" s="19"/>
    </row>
    <row r="3" spans="1:6" x14ac:dyDescent="0.25">
      <c r="A3" s="19"/>
    </row>
    <row r="4" spans="1:6" ht="30" x14ac:dyDescent="0.25">
      <c r="A4" s="76" t="s">
        <v>34</v>
      </c>
      <c r="B4" s="63" t="s">
        <v>54</v>
      </c>
      <c r="C4" s="43"/>
    </row>
    <row r="5" spans="1:6" x14ac:dyDescent="0.25">
      <c r="A5" s="6" t="s">
        <v>35</v>
      </c>
      <c r="B5" s="65">
        <v>-5</v>
      </c>
      <c r="C5" s="37"/>
      <c r="F5" s="12"/>
    </row>
    <row r="6" spans="1:6" x14ac:dyDescent="0.25">
      <c r="A6" s="6" t="s">
        <v>36</v>
      </c>
      <c r="B6" s="65">
        <v>-6.2</v>
      </c>
      <c r="C6" s="37"/>
    </row>
    <row r="7" spans="1:6" x14ac:dyDescent="0.25">
      <c r="A7" s="6" t="s">
        <v>37</v>
      </c>
      <c r="B7" s="65">
        <v>8.3000000000000007</v>
      </c>
      <c r="C7" s="37"/>
    </row>
    <row r="8" spans="1:6" x14ac:dyDescent="0.25">
      <c r="A8" s="6" t="s">
        <v>38</v>
      </c>
      <c r="B8" s="65">
        <v>0.6</v>
      </c>
      <c r="C8" s="37"/>
    </row>
    <row r="9" spans="1:6" x14ac:dyDescent="0.25">
      <c r="A9" s="6" t="s">
        <v>39</v>
      </c>
      <c r="B9" s="65">
        <v>5.8</v>
      </c>
      <c r="C9" s="37"/>
    </row>
    <row r="10" spans="1:6" x14ac:dyDescent="0.25">
      <c r="A10" s="6" t="s">
        <v>40</v>
      </c>
      <c r="B10" s="65">
        <v>9.8000000000000007</v>
      </c>
      <c r="C10" s="37"/>
    </row>
    <row r="11" spans="1:6" x14ac:dyDescent="0.25">
      <c r="A11" s="6" t="s">
        <v>41</v>
      </c>
      <c r="B11" s="65">
        <v>12.1</v>
      </c>
      <c r="C11" s="37"/>
    </row>
    <row r="12" spans="1:6" x14ac:dyDescent="0.25">
      <c r="A12" s="6" t="s">
        <v>42</v>
      </c>
      <c r="B12" s="65">
        <v>10.4</v>
      </c>
      <c r="C12" s="37"/>
    </row>
    <row r="13" spans="1:6" x14ac:dyDescent="0.25">
      <c r="A13" s="6" t="s">
        <v>43</v>
      </c>
      <c r="B13" s="65">
        <v>5.5</v>
      </c>
      <c r="C13" s="37"/>
    </row>
    <row r="14" spans="1:6" x14ac:dyDescent="0.25">
      <c r="A14" s="6" t="s">
        <v>44</v>
      </c>
      <c r="B14" s="65">
        <v>24</v>
      </c>
      <c r="C14" s="37"/>
    </row>
    <row r="15" spans="1:6" x14ac:dyDescent="0.25">
      <c r="A15" s="6" t="s">
        <v>45</v>
      </c>
      <c r="B15" s="65">
        <v>30.7</v>
      </c>
    </row>
    <row r="16" spans="1:6" x14ac:dyDescent="0.25">
      <c r="A16" s="64" t="s">
        <v>46</v>
      </c>
      <c r="B16" s="65">
        <v>26.5</v>
      </c>
    </row>
    <row r="17" spans="1:13" x14ac:dyDescent="0.25">
      <c r="A17" s="6" t="s">
        <v>47</v>
      </c>
      <c r="B17" s="65">
        <v>27.4</v>
      </c>
    </row>
    <row r="18" spans="1:13" x14ac:dyDescent="0.25">
      <c r="A18" s="64" t="s">
        <v>48</v>
      </c>
      <c r="B18" s="65">
        <v>30.2</v>
      </c>
    </row>
    <row r="19" spans="1:13" x14ac:dyDescent="0.25">
      <c r="A19" s="64" t="s">
        <v>49</v>
      </c>
      <c r="B19" s="65">
        <v>28.1</v>
      </c>
    </row>
    <row r="20" spans="1:13" x14ac:dyDescent="0.25">
      <c r="A20" s="64" t="s">
        <v>50</v>
      </c>
      <c r="B20" s="65">
        <v>13.7</v>
      </c>
    </row>
    <row r="21" spans="1:13" x14ac:dyDescent="0.25">
      <c r="A21" s="64" t="s">
        <v>51</v>
      </c>
      <c r="B21" s="65">
        <v>1.7</v>
      </c>
      <c r="M21" s="12"/>
    </row>
    <row r="22" spans="1:13" x14ac:dyDescent="0.25">
      <c r="A22" s="64" t="s">
        <v>52</v>
      </c>
      <c r="B22" s="65">
        <v>-2.7</v>
      </c>
      <c r="M22" s="12"/>
    </row>
    <row r="23" spans="1:13" x14ac:dyDescent="0.25">
      <c r="A23" s="64" t="s">
        <v>53</v>
      </c>
      <c r="B23" s="65">
        <v>-1.8</v>
      </c>
      <c r="M23" s="12"/>
    </row>
    <row r="24" spans="1:13" x14ac:dyDescent="0.25">
      <c r="M24" s="12"/>
    </row>
    <row r="26" spans="1:13" x14ac:dyDescent="0.25">
      <c r="A26" t="s">
        <v>97</v>
      </c>
    </row>
    <row r="28" spans="1:13" x14ac:dyDescent="0.25">
      <c r="A28" t="s">
        <v>98</v>
      </c>
    </row>
    <row r="30" spans="1:13" x14ac:dyDescent="0.25">
      <c r="A30" t="s">
        <v>99</v>
      </c>
    </row>
    <row r="37" spans="1:2" x14ac:dyDescent="0.25">
      <c r="A37" s="40"/>
      <c r="B37" s="4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8"/>
  <sheetViews>
    <sheetView topLeftCell="A7" workbookViewId="0">
      <selection activeCell="G46" sqref="G46"/>
    </sheetView>
  </sheetViews>
  <sheetFormatPr defaultColWidth="9.140625" defaultRowHeight="15" x14ac:dyDescent="0.25"/>
  <cols>
    <col min="1" max="1" width="22.140625" customWidth="1"/>
    <col min="2" max="2" width="25.7109375" customWidth="1"/>
    <col min="3" max="3" width="18.7109375" customWidth="1"/>
    <col min="4" max="4" width="10.140625" customWidth="1"/>
    <col min="6" max="6" width="11.42578125" customWidth="1"/>
    <col min="7" max="7" width="18.5703125" customWidth="1"/>
    <col min="8" max="8" width="19.28515625" customWidth="1"/>
    <col min="9" max="9" width="19.42578125" customWidth="1"/>
    <col min="10" max="10" width="16.85546875" customWidth="1"/>
  </cols>
  <sheetData>
    <row r="1" spans="1:11" x14ac:dyDescent="0.25">
      <c r="A1" t="s">
        <v>33</v>
      </c>
    </row>
    <row r="3" spans="1:11" x14ac:dyDescent="0.25">
      <c r="C3" s="12"/>
      <c r="E3" s="12"/>
    </row>
    <row r="4" spans="1:11" x14ac:dyDescent="0.25">
      <c r="A4" s="66" t="s">
        <v>55</v>
      </c>
      <c r="B4" s="66" t="s">
        <v>56</v>
      </c>
      <c r="C4" s="118"/>
      <c r="E4" s="3"/>
      <c r="F4" s="47"/>
      <c r="G4" s="17"/>
    </row>
    <row r="5" spans="1:11" x14ac:dyDescent="0.25">
      <c r="A5" s="67">
        <v>1</v>
      </c>
      <c r="B5" s="67">
        <v>59</v>
      </c>
      <c r="C5" s="119">
        <v>10</v>
      </c>
      <c r="E5" s="46"/>
      <c r="G5" s="116" t="s">
        <v>191</v>
      </c>
    </row>
    <row r="6" spans="1:11" x14ac:dyDescent="0.25">
      <c r="A6" s="67">
        <v>2</v>
      </c>
      <c r="B6" s="67">
        <v>138</v>
      </c>
      <c r="C6" s="119">
        <v>20</v>
      </c>
      <c r="E6" s="46"/>
      <c r="G6" s="116" t="s">
        <v>192</v>
      </c>
      <c r="H6" s="106"/>
      <c r="I6" s="106"/>
    </row>
    <row r="7" spans="1:11" x14ac:dyDescent="0.25">
      <c r="A7" s="67">
        <v>3</v>
      </c>
      <c r="B7" s="67">
        <v>85</v>
      </c>
      <c r="C7" s="119">
        <v>30</v>
      </c>
      <c r="E7" s="46"/>
      <c r="G7" s="116" t="s">
        <v>193</v>
      </c>
      <c r="H7" s="106"/>
      <c r="I7" s="106"/>
    </row>
    <row r="8" spans="1:11" x14ac:dyDescent="0.25">
      <c r="A8" s="67">
        <v>4</v>
      </c>
      <c r="B8" s="67">
        <v>64</v>
      </c>
      <c r="C8" s="119">
        <v>40</v>
      </c>
      <c r="E8" s="46"/>
      <c r="G8" s="116" t="s">
        <v>194</v>
      </c>
      <c r="H8" s="106"/>
      <c r="I8" s="106"/>
    </row>
    <row r="9" spans="1:11" x14ac:dyDescent="0.25">
      <c r="A9" s="67">
        <v>5</v>
      </c>
      <c r="B9" s="67">
        <v>134</v>
      </c>
      <c r="C9" s="119">
        <v>50</v>
      </c>
      <c r="E9" s="46"/>
      <c r="G9" s="116" t="s">
        <v>195</v>
      </c>
      <c r="H9" s="107"/>
      <c r="I9" s="107"/>
    </row>
    <row r="10" spans="1:11" x14ac:dyDescent="0.25">
      <c r="A10" s="67">
        <v>6</v>
      </c>
      <c r="B10" s="67">
        <v>27</v>
      </c>
      <c r="C10" s="119">
        <v>60</v>
      </c>
      <c r="E10" s="46"/>
      <c r="H10" s="102"/>
      <c r="I10" s="103"/>
      <c r="J10" s="106"/>
      <c r="K10" s="106"/>
    </row>
    <row r="11" spans="1:11" x14ac:dyDescent="0.25">
      <c r="A11" s="67">
        <v>7</v>
      </c>
      <c r="B11" s="67">
        <v>122</v>
      </c>
      <c r="C11" s="119">
        <v>70</v>
      </c>
      <c r="E11" s="46"/>
      <c r="H11" s="102"/>
      <c r="I11" s="103"/>
      <c r="J11" s="106"/>
      <c r="K11" s="106"/>
    </row>
    <row r="12" spans="1:11" x14ac:dyDescent="0.25">
      <c r="A12" s="67">
        <v>8</v>
      </c>
      <c r="B12" s="67">
        <v>80</v>
      </c>
      <c r="C12" s="119">
        <v>80</v>
      </c>
      <c r="E12" s="46"/>
      <c r="H12" s="102"/>
      <c r="I12" s="103"/>
      <c r="J12" s="106"/>
      <c r="K12" s="106"/>
    </row>
    <row r="13" spans="1:11" x14ac:dyDescent="0.25">
      <c r="A13" s="67">
        <v>9</v>
      </c>
      <c r="B13" s="67">
        <v>83</v>
      </c>
      <c r="C13" s="119">
        <v>90</v>
      </c>
      <c r="E13" s="46"/>
      <c r="H13" s="102"/>
      <c r="I13" s="107"/>
      <c r="J13" s="107"/>
      <c r="K13" s="106"/>
    </row>
    <row r="14" spans="1:11" x14ac:dyDescent="0.25">
      <c r="A14" s="67">
        <v>10</v>
      </c>
      <c r="B14" s="67">
        <v>125</v>
      </c>
      <c r="C14" s="119">
        <v>100</v>
      </c>
      <c r="E14" s="46"/>
      <c r="H14" s="102"/>
      <c r="I14" s="102"/>
      <c r="J14" s="103"/>
      <c r="K14" s="106"/>
    </row>
    <row r="15" spans="1:11" x14ac:dyDescent="0.25">
      <c r="A15" s="67">
        <v>11</v>
      </c>
      <c r="B15" s="67">
        <v>47</v>
      </c>
      <c r="C15" s="119">
        <v>110</v>
      </c>
      <c r="F15" s="96">
        <f>MIN(B5:B28)</f>
        <v>5</v>
      </c>
      <c r="H15" s="102"/>
      <c r="I15" s="102"/>
      <c r="J15" s="103"/>
      <c r="K15" s="106"/>
    </row>
    <row r="16" spans="1:11" x14ac:dyDescent="0.25">
      <c r="A16" s="67">
        <v>12</v>
      </c>
      <c r="B16" s="67">
        <v>102</v>
      </c>
      <c r="C16" s="119">
        <v>120</v>
      </c>
      <c r="F16" s="96">
        <f>MAX(B5:B28)</f>
        <v>144</v>
      </c>
      <c r="H16" s="102"/>
      <c r="I16" s="102"/>
      <c r="J16" s="103"/>
      <c r="K16" s="106"/>
    </row>
    <row r="17" spans="1:11" x14ac:dyDescent="0.25">
      <c r="A17" s="67">
        <v>13</v>
      </c>
      <c r="B17" s="67">
        <v>144</v>
      </c>
      <c r="C17" s="119">
        <v>130</v>
      </c>
      <c r="H17" s="102"/>
      <c r="I17" s="102"/>
      <c r="J17" s="103"/>
      <c r="K17" s="106"/>
    </row>
    <row r="18" spans="1:11" x14ac:dyDescent="0.25">
      <c r="A18" s="67">
        <v>14</v>
      </c>
      <c r="B18" s="67">
        <v>6</v>
      </c>
      <c r="C18" s="119">
        <v>140</v>
      </c>
      <c r="D18" s="45"/>
      <c r="H18" s="102"/>
      <c r="I18" s="102"/>
      <c r="J18" s="103"/>
      <c r="K18" s="106"/>
    </row>
    <row r="19" spans="1:11" x14ac:dyDescent="0.25">
      <c r="A19" s="67">
        <v>15</v>
      </c>
      <c r="B19" s="67">
        <v>121</v>
      </c>
      <c r="C19" s="119">
        <v>150</v>
      </c>
      <c r="D19" s="44"/>
      <c r="H19" s="102"/>
      <c r="I19" s="102"/>
      <c r="J19" s="103"/>
      <c r="K19" s="106"/>
    </row>
    <row r="20" spans="1:11" x14ac:dyDescent="0.25">
      <c r="A20" s="67">
        <v>16</v>
      </c>
      <c r="B20" s="67">
        <v>78</v>
      </c>
      <c r="C20" s="119"/>
      <c r="D20" s="44"/>
      <c r="H20" s="102"/>
      <c r="I20" s="102"/>
      <c r="J20" s="103"/>
      <c r="K20" s="106"/>
    </row>
    <row r="21" spans="1:11" x14ac:dyDescent="0.25">
      <c r="A21" s="67">
        <v>17</v>
      </c>
      <c r="B21" s="67">
        <v>74</v>
      </c>
      <c r="C21" s="119"/>
      <c r="D21" s="44"/>
      <c r="H21" s="102"/>
      <c r="I21" s="102"/>
      <c r="J21" s="103"/>
      <c r="K21" s="106"/>
    </row>
    <row r="22" spans="1:11" x14ac:dyDescent="0.25">
      <c r="A22" s="67">
        <v>18</v>
      </c>
      <c r="B22" s="67">
        <v>125</v>
      </c>
      <c r="C22" s="119"/>
      <c r="D22" s="44"/>
      <c r="G22" s="122" t="s">
        <v>196</v>
      </c>
      <c r="H22" s="122" t="s">
        <v>197</v>
      </c>
      <c r="I22" s="122" t="s">
        <v>199</v>
      </c>
      <c r="J22" s="103"/>
      <c r="K22" s="106"/>
    </row>
    <row r="23" spans="1:11" x14ac:dyDescent="0.25">
      <c r="A23" s="67">
        <v>19</v>
      </c>
      <c r="B23" s="67">
        <v>13</v>
      </c>
      <c r="C23" s="119"/>
      <c r="D23" s="44"/>
      <c r="G23" s="120">
        <v>10</v>
      </c>
      <c r="H23" s="121">
        <v>2</v>
      </c>
      <c r="I23" s="121">
        <f t="shared" ref="I23:I35" si="0">I24+H23</f>
        <v>24</v>
      </c>
      <c r="J23" s="103"/>
      <c r="K23" s="106"/>
    </row>
    <row r="24" spans="1:11" x14ac:dyDescent="0.25">
      <c r="A24" s="67">
        <v>20</v>
      </c>
      <c r="B24" s="67">
        <v>5</v>
      </c>
      <c r="C24" s="119"/>
      <c r="D24" s="44"/>
      <c r="G24" s="120">
        <v>20</v>
      </c>
      <c r="H24" s="121">
        <v>2</v>
      </c>
      <c r="I24" s="121">
        <f t="shared" si="0"/>
        <v>22</v>
      </c>
      <c r="J24" s="103"/>
      <c r="K24" s="106"/>
    </row>
    <row r="25" spans="1:11" x14ac:dyDescent="0.25">
      <c r="A25" s="67">
        <v>21</v>
      </c>
      <c r="B25" s="67">
        <v>37</v>
      </c>
      <c r="C25" s="119"/>
      <c r="D25" s="44"/>
      <c r="G25" s="120">
        <v>30</v>
      </c>
      <c r="H25" s="121">
        <v>1</v>
      </c>
      <c r="I25" s="121">
        <f t="shared" si="0"/>
        <v>20</v>
      </c>
      <c r="J25" s="103"/>
      <c r="K25" s="106"/>
    </row>
    <row r="26" spans="1:11" x14ac:dyDescent="0.25">
      <c r="A26" s="67">
        <v>22</v>
      </c>
      <c r="B26" s="67">
        <v>14</v>
      </c>
      <c r="C26" s="119"/>
      <c r="D26" s="44"/>
      <c r="G26" s="120">
        <v>40</v>
      </c>
      <c r="H26" s="121">
        <v>2</v>
      </c>
      <c r="I26" s="121">
        <f t="shared" si="0"/>
        <v>19</v>
      </c>
      <c r="J26" s="103"/>
      <c r="K26" s="106"/>
    </row>
    <row r="27" spans="1:11" x14ac:dyDescent="0.25">
      <c r="A27" s="67">
        <v>23</v>
      </c>
      <c r="B27" s="67">
        <v>79</v>
      </c>
      <c r="C27" s="119"/>
      <c r="D27" s="44"/>
      <c r="G27" s="120">
        <v>50</v>
      </c>
      <c r="H27" s="121">
        <v>1</v>
      </c>
      <c r="I27" s="121">
        <f t="shared" si="0"/>
        <v>17</v>
      </c>
      <c r="J27" s="103"/>
      <c r="K27" s="106"/>
    </row>
    <row r="28" spans="1:11" x14ac:dyDescent="0.25">
      <c r="A28" s="67">
        <v>24</v>
      </c>
      <c r="B28" s="67">
        <v>40</v>
      </c>
      <c r="C28" s="119"/>
      <c r="D28" s="44"/>
      <c r="G28" s="120">
        <v>60</v>
      </c>
      <c r="H28" s="121">
        <v>1</v>
      </c>
      <c r="I28" s="121">
        <f t="shared" si="0"/>
        <v>16</v>
      </c>
      <c r="J28" s="103"/>
      <c r="K28" s="106"/>
    </row>
    <row r="29" spans="1:11" x14ac:dyDescent="0.25">
      <c r="B29" s="44"/>
      <c r="C29" s="119"/>
      <c r="G29" s="120">
        <v>70</v>
      </c>
      <c r="H29" s="121">
        <v>1</v>
      </c>
      <c r="I29" s="121">
        <f t="shared" si="0"/>
        <v>15</v>
      </c>
      <c r="J29" s="103"/>
      <c r="K29" s="106"/>
    </row>
    <row r="30" spans="1:11" x14ac:dyDescent="0.25">
      <c r="B30" s="44"/>
      <c r="C30" s="119"/>
      <c r="G30" s="123">
        <v>80</v>
      </c>
      <c r="H30" s="124">
        <v>4</v>
      </c>
      <c r="I30" s="121">
        <f t="shared" si="0"/>
        <v>14</v>
      </c>
      <c r="J30" s="106"/>
      <c r="K30" s="106"/>
    </row>
    <row r="31" spans="1:11" x14ac:dyDescent="0.25">
      <c r="B31" s="44"/>
      <c r="C31" s="119"/>
      <c r="G31" s="120">
        <v>90</v>
      </c>
      <c r="H31" s="121">
        <v>2</v>
      </c>
      <c r="I31" s="121">
        <f t="shared" si="0"/>
        <v>10</v>
      </c>
      <c r="J31" s="106"/>
      <c r="K31" s="106"/>
    </row>
    <row r="32" spans="1:11" x14ac:dyDescent="0.25">
      <c r="B32" s="44"/>
      <c r="C32" s="119"/>
      <c r="G32" s="120">
        <v>100</v>
      </c>
      <c r="H32" s="121">
        <v>0</v>
      </c>
      <c r="I32" s="121">
        <f t="shared" si="0"/>
        <v>8</v>
      </c>
      <c r="J32" s="106"/>
      <c r="K32" s="106"/>
    </row>
    <row r="33" spans="2:11" x14ac:dyDescent="0.25">
      <c r="B33" s="44"/>
      <c r="C33" s="119"/>
      <c r="G33" s="120">
        <v>110</v>
      </c>
      <c r="H33" s="121">
        <v>1</v>
      </c>
      <c r="I33" s="124">
        <f t="shared" si="0"/>
        <v>8</v>
      </c>
      <c r="J33" s="106"/>
      <c r="K33" s="106"/>
    </row>
    <row r="34" spans="2:11" x14ac:dyDescent="0.25">
      <c r="B34" s="44"/>
      <c r="G34" s="120">
        <v>120</v>
      </c>
      <c r="H34" s="121">
        <v>0</v>
      </c>
      <c r="I34" s="121">
        <f t="shared" si="0"/>
        <v>7</v>
      </c>
      <c r="J34" s="106"/>
      <c r="K34" s="106"/>
    </row>
    <row r="35" spans="2:11" x14ac:dyDescent="0.25">
      <c r="B35" s="44"/>
      <c r="G35" s="120">
        <v>130</v>
      </c>
      <c r="H35" s="121">
        <v>4</v>
      </c>
      <c r="I35" s="121">
        <f t="shared" si="0"/>
        <v>7</v>
      </c>
      <c r="J35" s="106"/>
      <c r="K35" s="106"/>
    </row>
    <row r="36" spans="2:11" x14ac:dyDescent="0.25">
      <c r="B36" s="44"/>
      <c r="G36" s="120">
        <v>140</v>
      </c>
      <c r="H36" s="121">
        <v>2</v>
      </c>
      <c r="I36" s="121">
        <f>I37+H36</f>
        <v>3</v>
      </c>
      <c r="J36" s="106"/>
      <c r="K36" s="106"/>
    </row>
    <row r="37" spans="2:11" x14ac:dyDescent="0.25">
      <c r="B37" s="44"/>
      <c r="G37" s="120">
        <v>150</v>
      </c>
      <c r="H37" s="121">
        <v>1</v>
      </c>
      <c r="I37" s="121">
        <f>H37</f>
        <v>1</v>
      </c>
    </row>
    <row r="38" spans="2:11" x14ac:dyDescent="0.25">
      <c r="B38" s="44"/>
      <c r="G38" s="121" t="s">
        <v>115</v>
      </c>
      <c r="H38" s="121">
        <v>0</v>
      </c>
      <c r="I38" s="103"/>
    </row>
    <row r="39" spans="2:11" x14ac:dyDescent="0.25">
      <c r="B39" s="44"/>
      <c r="H39" s="103"/>
      <c r="I39" s="103"/>
    </row>
    <row r="40" spans="2:11" x14ac:dyDescent="0.25">
      <c r="B40" s="44"/>
      <c r="H40" s="106"/>
      <c r="I40" s="106"/>
    </row>
    <row r="41" spans="2:11" x14ac:dyDescent="0.25">
      <c r="B41" s="44"/>
      <c r="H41" s="106"/>
      <c r="I41" s="106"/>
    </row>
    <row r="42" spans="2:11" x14ac:dyDescent="0.25">
      <c r="B42" s="44"/>
      <c r="F42" t="s">
        <v>10</v>
      </c>
      <c r="G42" t="s">
        <v>198</v>
      </c>
      <c r="H42" s="106"/>
      <c r="I42" s="106"/>
    </row>
    <row r="43" spans="2:11" x14ac:dyDescent="0.25">
      <c r="B43" s="44"/>
      <c r="H43" s="106"/>
      <c r="I43" s="106"/>
    </row>
    <row r="44" spans="2:11" x14ac:dyDescent="0.25">
      <c r="B44" s="44"/>
      <c r="H44" s="106"/>
      <c r="I44" s="106"/>
    </row>
    <row r="45" spans="2:11" x14ac:dyDescent="0.25">
      <c r="B45" s="44"/>
      <c r="F45" t="s">
        <v>120</v>
      </c>
      <c r="G45" t="s">
        <v>200</v>
      </c>
      <c r="H45" s="106"/>
      <c r="I45" s="106"/>
    </row>
    <row r="46" spans="2:11" x14ac:dyDescent="0.25">
      <c r="B46" s="44"/>
      <c r="H46" s="106"/>
      <c r="I46" s="106"/>
    </row>
    <row r="47" spans="2:11" x14ac:dyDescent="0.25">
      <c r="B47" s="44"/>
      <c r="H47" s="106"/>
      <c r="I47" s="106"/>
    </row>
    <row r="48" spans="2:11" x14ac:dyDescent="0.25">
      <c r="B48" s="44"/>
      <c r="H48" s="106"/>
      <c r="I48" s="106"/>
    </row>
    <row r="49" spans="2:9" x14ac:dyDescent="0.25">
      <c r="B49" s="44"/>
      <c r="H49" s="106"/>
      <c r="I49" s="106"/>
    </row>
    <row r="50" spans="2:9" x14ac:dyDescent="0.25">
      <c r="B50" s="44"/>
      <c r="H50" s="106"/>
      <c r="I50" s="106"/>
    </row>
    <row r="51" spans="2:9" x14ac:dyDescent="0.25">
      <c r="B51" s="44"/>
      <c r="H51" s="106"/>
      <c r="I51" s="106"/>
    </row>
    <row r="52" spans="2:9" x14ac:dyDescent="0.25">
      <c r="B52" s="44"/>
      <c r="H52" s="106"/>
      <c r="I52" s="106"/>
    </row>
    <row r="53" spans="2:9" x14ac:dyDescent="0.25">
      <c r="B53" s="44"/>
      <c r="H53" s="106"/>
      <c r="I53" s="106"/>
    </row>
    <row r="54" spans="2:9" x14ac:dyDescent="0.25">
      <c r="B54" s="44"/>
      <c r="H54" s="106"/>
      <c r="I54" s="106"/>
    </row>
    <row r="55" spans="2:9" x14ac:dyDescent="0.25">
      <c r="B55" s="44"/>
      <c r="H55" s="106"/>
      <c r="I55" s="106"/>
    </row>
    <row r="56" spans="2:9" x14ac:dyDescent="0.25">
      <c r="B56" s="44"/>
      <c r="H56" s="106"/>
      <c r="I56" s="106"/>
    </row>
    <row r="57" spans="2:9" x14ac:dyDescent="0.25">
      <c r="B57" s="44"/>
      <c r="H57" s="106"/>
      <c r="I57" s="106"/>
    </row>
    <row r="58" spans="2:9" x14ac:dyDescent="0.25">
      <c r="B58" s="44"/>
      <c r="H58" s="106"/>
      <c r="I58" s="106"/>
    </row>
    <row r="59" spans="2:9" x14ac:dyDescent="0.25">
      <c r="B59" s="44"/>
      <c r="H59" s="106"/>
      <c r="I59" s="106"/>
    </row>
    <row r="60" spans="2:9" x14ac:dyDescent="0.25">
      <c r="B60" s="44"/>
      <c r="H60" s="106"/>
      <c r="I60" s="106"/>
    </row>
    <row r="61" spans="2:9" x14ac:dyDescent="0.25">
      <c r="B61" s="44"/>
      <c r="H61" s="106"/>
      <c r="I61" s="106"/>
    </row>
    <row r="62" spans="2:9" x14ac:dyDescent="0.25">
      <c r="B62" s="44"/>
      <c r="H62" s="106"/>
      <c r="I62" s="106"/>
    </row>
    <row r="63" spans="2:9" x14ac:dyDescent="0.25">
      <c r="B63" s="44"/>
      <c r="H63" s="106"/>
      <c r="I63" s="106"/>
    </row>
    <row r="64" spans="2:9" x14ac:dyDescent="0.25">
      <c r="B64" s="44"/>
      <c r="H64" s="106"/>
      <c r="I64" s="106"/>
    </row>
    <row r="65" spans="2:9" x14ac:dyDescent="0.25">
      <c r="B65" s="44"/>
      <c r="H65" s="106"/>
      <c r="I65" s="106"/>
    </row>
    <row r="66" spans="2:9" x14ac:dyDescent="0.25">
      <c r="B66" s="44"/>
      <c r="H66" s="106"/>
      <c r="I66" s="106"/>
    </row>
    <row r="67" spans="2:9" x14ac:dyDescent="0.25">
      <c r="B67" s="44"/>
      <c r="H67" s="106"/>
      <c r="I67" s="106"/>
    </row>
    <row r="68" spans="2:9" x14ac:dyDescent="0.25">
      <c r="B68" s="44"/>
      <c r="H68" s="106"/>
      <c r="I68" s="106"/>
    </row>
    <row r="69" spans="2:9" x14ac:dyDescent="0.25">
      <c r="B69" s="44"/>
      <c r="H69" s="106"/>
      <c r="I69" s="106"/>
    </row>
    <row r="70" spans="2:9" x14ac:dyDescent="0.25">
      <c r="B70" s="44"/>
      <c r="H70" s="106"/>
      <c r="I70" s="106"/>
    </row>
    <row r="71" spans="2:9" x14ac:dyDescent="0.25">
      <c r="B71" s="44"/>
      <c r="H71" s="106"/>
      <c r="I71" s="106"/>
    </row>
    <row r="72" spans="2:9" x14ac:dyDescent="0.25">
      <c r="B72" s="44"/>
      <c r="H72" s="106"/>
      <c r="I72" s="106"/>
    </row>
    <row r="73" spans="2:9" x14ac:dyDescent="0.25">
      <c r="B73" s="44"/>
      <c r="H73" s="106"/>
      <c r="I73" s="106"/>
    </row>
    <row r="74" spans="2:9" x14ac:dyDescent="0.25">
      <c r="B74" s="44"/>
      <c r="H74" s="106"/>
      <c r="I74" s="106"/>
    </row>
    <row r="75" spans="2:9" x14ac:dyDescent="0.25">
      <c r="B75" s="44"/>
      <c r="H75" s="106"/>
      <c r="I75" s="106"/>
    </row>
    <row r="76" spans="2:9" x14ac:dyDescent="0.25">
      <c r="B76" s="44"/>
      <c r="H76" s="106"/>
      <c r="I76" s="106"/>
    </row>
    <row r="77" spans="2:9" x14ac:dyDescent="0.25">
      <c r="B77" s="44"/>
      <c r="H77" s="106"/>
      <c r="I77" s="106"/>
    </row>
    <row r="78" spans="2:9" x14ac:dyDescent="0.25">
      <c r="B78" s="44"/>
      <c r="H78" s="106"/>
      <c r="I78" s="106"/>
    </row>
    <row r="79" spans="2:9" x14ac:dyDescent="0.25">
      <c r="B79" s="44"/>
      <c r="H79" s="106"/>
      <c r="I79" s="106"/>
    </row>
    <row r="80" spans="2:9" x14ac:dyDescent="0.25">
      <c r="B80" s="44"/>
      <c r="H80" s="106"/>
      <c r="I80" s="106"/>
    </row>
    <row r="81" spans="2:9" x14ac:dyDescent="0.25">
      <c r="B81" s="44"/>
      <c r="H81" s="106"/>
      <c r="I81" s="106"/>
    </row>
    <row r="82" spans="2:9" x14ac:dyDescent="0.25">
      <c r="B82" s="44"/>
      <c r="H82" s="106"/>
      <c r="I82" s="106"/>
    </row>
    <row r="83" spans="2:9" x14ac:dyDescent="0.25">
      <c r="B83" s="44"/>
      <c r="H83" s="106"/>
      <c r="I83" s="106"/>
    </row>
    <row r="84" spans="2:9" x14ac:dyDescent="0.25">
      <c r="B84" s="44"/>
      <c r="H84" s="106"/>
      <c r="I84" s="106"/>
    </row>
    <row r="85" spans="2:9" x14ac:dyDescent="0.25">
      <c r="B85" s="44"/>
      <c r="H85" s="106"/>
      <c r="I85" s="106"/>
    </row>
    <row r="86" spans="2:9" x14ac:dyDescent="0.25">
      <c r="B86" s="44"/>
      <c r="H86" s="106"/>
      <c r="I86" s="106"/>
    </row>
    <row r="87" spans="2:9" x14ac:dyDescent="0.25">
      <c r="B87" s="44"/>
      <c r="H87" s="106"/>
      <c r="I87" s="106"/>
    </row>
    <row r="88" spans="2:9" x14ac:dyDescent="0.25">
      <c r="B88" s="44"/>
      <c r="H88" s="106"/>
      <c r="I88" s="106"/>
    </row>
    <row r="89" spans="2:9" x14ac:dyDescent="0.25">
      <c r="B89" s="44"/>
    </row>
    <row r="90" spans="2:9" x14ac:dyDescent="0.25">
      <c r="B90" s="44"/>
    </row>
    <row r="91" spans="2:9" x14ac:dyDescent="0.25">
      <c r="B91" s="44"/>
    </row>
    <row r="92" spans="2:9" x14ac:dyDescent="0.25">
      <c r="B92" s="44"/>
    </row>
    <row r="93" spans="2:9" x14ac:dyDescent="0.25">
      <c r="B93" s="44"/>
    </row>
    <row r="94" spans="2:9" x14ac:dyDescent="0.25">
      <c r="B94" s="44"/>
    </row>
    <row r="95" spans="2:9" x14ac:dyDescent="0.25">
      <c r="B95" s="44"/>
    </row>
    <row r="96" spans="2:9" x14ac:dyDescent="0.25">
      <c r="B96" s="44"/>
    </row>
    <row r="97" spans="2:4" x14ac:dyDescent="0.25">
      <c r="B97" s="44"/>
    </row>
    <row r="98" spans="2:4" x14ac:dyDescent="0.25">
      <c r="B98" s="44"/>
    </row>
    <row r="99" spans="2:4" x14ac:dyDescent="0.25">
      <c r="B99" s="44"/>
    </row>
    <row r="100" spans="2:4" x14ac:dyDescent="0.25">
      <c r="B100" s="44"/>
    </row>
    <row r="101" spans="2:4" x14ac:dyDescent="0.25">
      <c r="B101" s="44"/>
    </row>
    <row r="102" spans="2:4" x14ac:dyDescent="0.25">
      <c r="B102" s="44"/>
    </row>
    <row r="103" spans="2:4" x14ac:dyDescent="0.25">
      <c r="B103" s="44"/>
    </row>
    <row r="104" spans="2:4" x14ac:dyDescent="0.25">
      <c r="B104" s="44"/>
    </row>
    <row r="105" spans="2:4" x14ac:dyDescent="0.25">
      <c r="D105" s="44"/>
    </row>
    <row r="106" spans="2:4" x14ac:dyDescent="0.25">
      <c r="D106" s="44"/>
    </row>
    <row r="107" spans="2:4" x14ac:dyDescent="0.25">
      <c r="D107" s="44"/>
    </row>
    <row r="108" spans="2:4" x14ac:dyDescent="0.25">
      <c r="D108" s="44"/>
    </row>
    <row r="109" spans="2:4" x14ac:dyDescent="0.25">
      <c r="D109" s="44"/>
    </row>
    <row r="110" spans="2:4" x14ac:dyDescent="0.25">
      <c r="D110" s="44"/>
    </row>
    <row r="111" spans="2:4" x14ac:dyDescent="0.25">
      <c r="D111" s="44"/>
    </row>
    <row r="112" spans="2:4" x14ac:dyDescent="0.25">
      <c r="D112" s="44"/>
    </row>
    <row r="113" spans="4:4" x14ac:dyDescent="0.25">
      <c r="D113" s="44"/>
    </row>
    <row r="114" spans="4:4" x14ac:dyDescent="0.25">
      <c r="D114" s="44"/>
    </row>
    <row r="115" spans="4:4" x14ac:dyDescent="0.25">
      <c r="D115" s="44"/>
    </row>
    <row r="116" spans="4:4" x14ac:dyDescent="0.25">
      <c r="D116" s="44"/>
    </row>
    <row r="117" spans="4:4" x14ac:dyDescent="0.25">
      <c r="D117" s="44"/>
    </row>
    <row r="118" spans="4:4" x14ac:dyDescent="0.25">
      <c r="D118" s="44"/>
    </row>
  </sheetData>
  <sortState xmlns:xlrd2="http://schemas.microsoft.com/office/spreadsheetml/2017/richdata2" ref="G23:G37">
    <sortCondition ref="G23"/>
  </sortState>
  <pageMargins left="0.7" right="0.7" top="0.75" bottom="0.75" header="0.3" footer="0.3"/>
  <pageSetup paperSize="9" orientation="portrait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"/>
  <sheetViews>
    <sheetView tabSelected="1" zoomScaleNormal="100" workbookViewId="0">
      <selection activeCell="E30" sqref="E30"/>
    </sheetView>
  </sheetViews>
  <sheetFormatPr defaultRowHeight="15" x14ac:dyDescent="0.25"/>
  <cols>
    <col min="1" max="1" width="23.5703125" customWidth="1"/>
    <col min="2" max="2" width="13" customWidth="1"/>
    <col min="3" max="3" width="12.42578125" customWidth="1"/>
    <col min="4" max="4" width="14.42578125" customWidth="1"/>
    <col min="5" max="5" width="17" bestFit="1" customWidth="1"/>
    <col min="6" max="6" width="16.28515625" bestFit="1" customWidth="1"/>
    <col min="7" max="8" width="7.7109375" bestFit="1" customWidth="1"/>
    <col min="9" max="9" width="11.28515625" bestFit="1" customWidth="1"/>
    <col min="10" max="13" width="5.7109375" bestFit="1" customWidth="1"/>
    <col min="14" max="15" width="11.28515625" bestFit="1" customWidth="1"/>
    <col min="16" max="25" width="7.5703125" customWidth="1"/>
    <col min="26" max="26" width="11.140625" bestFit="1" customWidth="1"/>
  </cols>
  <sheetData>
    <row r="1" spans="1:9" x14ac:dyDescent="0.25">
      <c r="A1" t="s">
        <v>2</v>
      </c>
    </row>
    <row r="4" spans="1:9" ht="45.75" thickBot="1" x14ac:dyDescent="0.3">
      <c r="A4" s="5" t="s">
        <v>57</v>
      </c>
      <c r="B4" s="10" t="s">
        <v>58</v>
      </c>
      <c r="C4" s="10" t="s">
        <v>95</v>
      </c>
      <c r="E4" s="19"/>
      <c r="F4" s="41"/>
    </row>
    <row r="5" spans="1:9" x14ac:dyDescent="0.25">
      <c r="A5" s="9">
        <v>1</v>
      </c>
      <c r="B5" s="8">
        <v>25</v>
      </c>
      <c r="C5" s="8">
        <v>150</v>
      </c>
      <c r="D5" s="40"/>
      <c r="E5" s="40"/>
      <c r="F5" s="40"/>
      <c r="G5" s="40"/>
      <c r="H5" s="40"/>
    </row>
    <row r="6" spans="1:9" x14ac:dyDescent="0.25">
      <c r="A6" s="6">
        <v>2</v>
      </c>
      <c r="B6" s="7">
        <v>30</v>
      </c>
      <c r="C6" s="7">
        <v>200</v>
      </c>
      <c r="D6" s="12"/>
      <c r="E6" s="97" t="s">
        <v>103</v>
      </c>
      <c r="F6" s="97" t="s">
        <v>102</v>
      </c>
    </row>
    <row r="7" spans="1:9" x14ac:dyDescent="0.25">
      <c r="A7" s="6">
        <v>3</v>
      </c>
      <c r="B7" s="7">
        <v>45</v>
      </c>
      <c r="C7" s="7">
        <v>300</v>
      </c>
      <c r="D7" s="12"/>
      <c r="E7" s="97" t="s">
        <v>100</v>
      </c>
      <c r="F7" s="98" t="s">
        <v>104</v>
      </c>
      <c r="G7" s="98" t="s">
        <v>105</v>
      </c>
      <c r="H7" s="98" t="s">
        <v>114</v>
      </c>
      <c r="I7" s="98" t="s">
        <v>101</v>
      </c>
    </row>
    <row r="8" spans="1:9" x14ac:dyDescent="0.25">
      <c r="A8" s="6">
        <v>4</v>
      </c>
      <c r="B8" s="7">
        <v>40</v>
      </c>
      <c r="C8" s="7">
        <v>250</v>
      </c>
      <c r="D8" s="12"/>
      <c r="E8" s="38" t="s">
        <v>106</v>
      </c>
      <c r="F8" s="100">
        <v>100</v>
      </c>
      <c r="G8" s="99"/>
      <c r="H8" s="99"/>
      <c r="I8" s="99">
        <v>100</v>
      </c>
    </row>
    <row r="9" spans="1:9" x14ac:dyDescent="0.25">
      <c r="A9" s="9">
        <v>5</v>
      </c>
      <c r="B9" s="7">
        <v>35</v>
      </c>
      <c r="C9" s="7">
        <v>225</v>
      </c>
      <c r="D9" s="12"/>
      <c r="E9" s="38" t="s">
        <v>107</v>
      </c>
      <c r="F9" s="99">
        <v>300</v>
      </c>
      <c r="G9" s="99"/>
      <c r="H9" s="99"/>
      <c r="I9" s="99">
        <v>300</v>
      </c>
    </row>
    <row r="10" spans="1:9" x14ac:dyDescent="0.25">
      <c r="A10" s="6">
        <v>6</v>
      </c>
      <c r="B10" s="7">
        <v>20</v>
      </c>
      <c r="C10" s="7">
        <v>100</v>
      </c>
      <c r="D10" s="12"/>
      <c r="E10" s="38" t="s">
        <v>108</v>
      </c>
      <c r="F10" s="99">
        <v>360</v>
      </c>
      <c r="G10" s="99">
        <v>200</v>
      </c>
      <c r="H10" s="99"/>
      <c r="I10" s="99">
        <v>560</v>
      </c>
    </row>
    <row r="11" spans="1:9" x14ac:dyDescent="0.25">
      <c r="A11" s="6">
        <v>7</v>
      </c>
      <c r="B11" s="7">
        <v>50</v>
      </c>
      <c r="C11" s="7">
        <v>350</v>
      </c>
      <c r="D11" s="12"/>
      <c r="E11" s="38" t="s">
        <v>109</v>
      </c>
      <c r="F11" s="99"/>
      <c r="G11" s="99">
        <v>625</v>
      </c>
      <c r="H11" s="99"/>
      <c r="I11" s="99">
        <v>625</v>
      </c>
    </row>
    <row r="12" spans="1:9" x14ac:dyDescent="0.25">
      <c r="A12" s="6">
        <v>8</v>
      </c>
      <c r="B12" s="7">
        <v>45</v>
      </c>
      <c r="C12" s="7">
        <v>325</v>
      </c>
      <c r="D12" s="12"/>
      <c r="E12" s="38" t="s">
        <v>110</v>
      </c>
      <c r="F12" s="99"/>
      <c r="G12" s="99">
        <v>700</v>
      </c>
      <c r="H12" s="99"/>
      <c r="I12" s="99">
        <v>700</v>
      </c>
    </row>
    <row r="13" spans="1:9" x14ac:dyDescent="0.25">
      <c r="A13" s="9">
        <v>9</v>
      </c>
      <c r="B13" s="7">
        <v>30</v>
      </c>
      <c r="C13" s="7">
        <v>175</v>
      </c>
      <c r="D13" s="12"/>
      <c r="E13" s="38" t="s">
        <v>111</v>
      </c>
      <c r="F13" s="99"/>
      <c r="G13" s="99">
        <v>275</v>
      </c>
      <c r="H13" s="99">
        <v>625</v>
      </c>
      <c r="I13" s="99">
        <v>900</v>
      </c>
    </row>
    <row r="14" spans="1:9" x14ac:dyDescent="0.25">
      <c r="A14" s="6">
        <v>10</v>
      </c>
      <c r="B14" s="7">
        <v>25</v>
      </c>
      <c r="C14" s="7">
        <v>150</v>
      </c>
      <c r="D14" s="12"/>
      <c r="E14" s="38" t="s">
        <v>112</v>
      </c>
      <c r="F14" s="99"/>
      <c r="G14" s="99"/>
      <c r="H14" s="99">
        <v>675</v>
      </c>
      <c r="I14" s="99">
        <v>675</v>
      </c>
    </row>
    <row r="15" spans="1:9" x14ac:dyDescent="0.25">
      <c r="A15" s="6">
        <v>11</v>
      </c>
      <c r="B15" s="7">
        <v>55</v>
      </c>
      <c r="C15" s="7">
        <v>375</v>
      </c>
      <c r="E15" s="38" t="s">
        <v>113</v>
      </c>
      <c r="F15" s="99"/>
      <c r="G15" s="99"/>
      <c r="H15" s="99">
        <v>1100</v>
      </c>
      <c r="I15" s="99">
        <v>1100</v>
      </c>
    </row>
    <row r="16" spans="1:9" x14ac:dyDescent="0.25">
      <c r="A16" s="6">
        <v>12</v>
      </c>
      <c r="B16" s="7">
        <v>30</v>
      </c>
      <c r="C16" s="7">
        <v>185</v>
      </c>
      <c r="D16" s="39"/>
      <c r="E16" s="38" t="s">
        <v>101</v>
      </c>
      <c r="F16" s="99">
        <v>760</v>
      </c>
      <c r="G16" s="99">
        <v>1800</v>
      </c>
      <c r="H16" s="99">
        <v>2400</v>
      </c>
      <c r="I16" s="99">
        <v>4960</v>
      </c>
    </row>
    <row r="17" spans="1:5" x14ac:dyDescent="0.25">
      <c r="A17" s="9">
        <v>13</v>
      </c>
      <c r="B17" s="7">
        <v>40</v>
      </c>
      <c r="C17" s="7">
        <v>225</v>
      </c>
      <c r="D17" s="39"/>
    </row>
    <row r="18" spans="1:5" x14ac:dyDescent="0.25">
      <c r="A18" s="6">
        <v>14</v>
      </c>
      <c r="B18" s="7">
        <v>45</v>
      </c>
      <c r="C18" s="7">
        <v>275</v>
      </c>
      <c r="D18" s="39"/>
    </row>
    <row r="19" spans="1:5" x14ac:dyDescent="0.25">
      <c r="A19" s="6">
        <v>15</v>
      </c>
      <c r="B19" s="7">
        <v>35</v>
      </c>
      <c r="C19" s="7">
        <v>200</v>
      </c>
    </row>
    <row r="20" spans="1:5" x14ac:dyDescent="0.25">
      <c r="A20" s="6">
        <v>16</v>
      </c>
      <c r="B20" s="7">
        <v>50</v>
      </c>
      <c r="C20" s="7">
        <v>325</v>
      </c>
    </row>
    <row r="21" spans="1:5" x14ac:dyDescent="0.25">
      <c r="A21" s="9">
        <v>17</v>
      </c>
      <c r="B21" s="7">
        <v>55</v>
      </c>
      <c r="C21" s="7">
        <v>350</v>
      </c>
    </row>
    <row r="22" spans="1:5" x14ac:dyDescent="0.25">
      <c r="A22" s="6">
        <v>18</v>
      </c>
      <c r="B22" s="7">
        <v>60</v>
      </c>
      <c r="C22" s="7">
        <v>375</v>
      </c>
      <c r="E22" s="116" t="s">
        <v>201</v>
      </c>
    </row>
    <row r="23" spans="1:5" x14ac:dyDescent="0.25">
      <c r="A23" s="6">
        <v>19</v>
      </c>
      <c r="B23" s="7">
        <v>35</v>
      </c>
      <c r="C23" s="7">
        <v>200</v>
      </c>
      <c r="E23" s="116" t="s">
        <v>202</v>
      </c>
    </row>
    <row r="24" spans="1:5" x14ac:dyDescent="0.25">
      <c r="A24" s="6">
        <v>20</v>
      </c>
      <c r="B24" s="7">
        <v>40</v>
      </c>
      <c r="C24" s="7">
        <v>225</v>
      </c>
      <c r="E24" s="116" t="s">
        <v>203</v>
      </c>
    </row>
    <row r="25" spans="1:5" x14ac:dyDescent="0.25">
      <c r="E25" s="116" t="s">
        <v>204</v>
      </c>
    </row>
    <row r="26" spans="1:5" x14ac:dyDescent="0.25">
      <c r="B26" s="98">
        <f>MIN(B5:B24)</f>
        <v>20</v>
      </c>
      <c r="E26" s="116" t="s">
        <v>205</v>
      </c>
    </row>
    <row r="27" spans="1:5" x14ac:dyDescent="0.25">
      <c r="B27" s="98">
        <f>MAX(B5:B24)</f>
        <v>60</v>
      </c>
      <c r="C27" s="98">
        <f>MAX(C5:C24)</f>
        <v>375</v>
      </c>
    </row>
    <row r="29" spans="1:5" x14ac:dyDescent="0.25">
      <c r="E29" s="125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/>
  </sheetViews>
  <sheetFormatPr defaultColWidth="9.140625" defaultRowHeight="15" x14ac:dyDescent="0.25"/>
  <cols>
    <col min="1" max="1" width="9.140625" style="22"/>
    <col min="2" max="2" width="16" style="22" customWidth="1"/>
    <col min="3" max="3" width="11.140625" style="22" customWidth="1"/>
    <col min="4" max="4" width="11.140625" style="22" bestFit="1" customWidth="1"/>
    <col min="5" max="16384" width="9.140625" style="22"/>
  </cols>
  <sheetData>
    <row r="1" spans="1:16" x14ac:dyDescent="0.25">
      <c r="A1" t="s">
        <v>2</v>
      </c>
      <c r="B1" s="61" t="s">
        <v>32</v>
      </c>
    </row>
    <row r="3" spans="1:16" x14ac:dyDescent="0.25">
      <c r="A3" s="19"/>
      <c r="B3"/>
      <c r="C3" s="34"/>
      <c r="D3" s="25"/>
      <c r="E3" s="25"/>
    </row>
    <row r="4" spans="1:16" ht="30" x14ac:dyDescent="0.25">
      <c r="A4" s="68" t="s">
        <v>3</v>
      </c>
      <c r="B4" s="68" t="s">
        <v>59</v>
      </c>
    </row>
    <row r="5" spans="1:16" x14ac:dyDescent="0.25">
      <c r="A5" s="52">
        <v>2012</v>
      </c>
      <c r="B5" s="52">
        <v>200</v>
      </c>
    </row>
    <row r="6" spans="1:16" x14ac:dyDescent="0.25">
      <c r="A6" s="52">
        <v>2013</v>
      </c>
      <c r="B6" s="52">
        <v>230</v>
      </c>
    </row>
    <row r="7" spans="1:16" x14ac:dyDescent="0.25">
      <c r="A7" s="52">
        <v>2014</v>
      </c>
      <c r="B7" s="52">
        <v>260</v>
      </c>
    </row>
    <row r="8" spans="1:16" x14ac:dyDescent="0.25">
      <c r="A8" s="52">
        <v>2015</v>
      </c>
      <c r="B8" s="52">
        <v>295</v>
      </c>
    </row>
    <row r="9" spans="1:16" x14ac:dyDescent="0.25">
      <c r="A9" s="52">
        <v>2016</v>
      </c>
      <c r="B9" s="52">
        <v>330</v>
      </c>
    </row>
    <row r="10" spans="1:16" x14ac:dyDescent="0.25">
      <c r="A10" s="52">
        <v>2017</v>
      </c>
      <c r="B10" s="52">
        <v>370</v>
      </c>
    </row>
    <row r="11" spans="1:16" x14ac:dyDescent="0.25">
      <c r="A11" s="52">
        <v>2018</v>
      </c>
      <c r="B11" s="52">
        <v>410</v>
      </c>
      <c r="E11"/>
    </row>
    <row r="12" spans="1:16" x14ac:dyDescent="0.25">
      <c r="A12" s="52">
        <v>2019</v>
      </c>
      <c r="B12" s="52">
        <v>450</v>
      </c>
      <c r="C12" s="18"/>
      <c r="D12" s="18"/>
    </row>
    <row r="13" spans="1:16" x14ac:dyDescent="0.25">
      <c r="A13" s="52">
        <v>2020</v>
      </c>
      <c r="B13" s="52">
        <v>495</v>
      </c>
      <c r="C13"/>
      <c r="D13" s="33"/>
      <c r="E13"/>
      <c r="P13" s="18"/>
    </row>
    <row r="15" spans="1:16" x14ac:dyDescent="0.25">
      <c r="A15"/>
      <c r="C15" s="18"/>
      <c r="D15" s="18"/>
    </row>
    <row r="16" spans="1:16" x14ac:dyDescent="0.25">
      <c r="D16" s="32"/>
      <c r="E16"/>
      <c r="P16" s="18"/>
    </row>
    <row r="17" spans="1:2" x14ac:dyDescent="0.25">
      <c r="A17"/>
    </row>
    <row r="18" spans="1:2" x14ac:dyDescent="0.25">
      <c r="A18" s="31"/>
      <c r="B18"/>
    </row>
    <row r="19" spans="1:2" x14ac:dyDescent="0.25">
      <c r="A19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29</v>
      </c>
    </row>
    <row r="4" spans="1:12" x14ac:dyDescent="0.25">
      <c r="A4" s="19"/>
    </row>
    <row r="5" spans="1:12" ht="15.75" thickBot="1" x14ac:dyDescent="0.3">
      <c r="A5" s="10" t="s">
        <v>60</v>
      </c>
      <c r="B5" s="10" t="s">
        <v>81</v>
      </c>
    </row>
    <row r="6" spans="1:12" x14ac:dyDescent="0.25">
      <c r="A6" s="9" t="s">
        <v>61</v>
      </c>
      <c r="B6" s="4">
        <v>720</v>
      </c>
    </row>
    <row r="7" spans="1:12" x14ac:dyDescent="0.25">
      <c r="A7" s="6" t="s">
        <v>62</v>
      </c>
      <c r="B7" s="2">
        <v>680</v>
      </c>
      <c r="D7" s="36"/>
      <c r="L7" s="12"/>
    </row>
    <row r="8" spans="1:12" x14ac:dyDescent="0.25">
      <c r="A8" s="6" t="s">
        <v>63</v>
      </c>
      <c r="B8" s="2">
        <v>650</v>
      </c>
    </row>
    <row r="9" spans="1:12" x14ac:dyDescent="0.25">
      <c r="A9" s="6" t="s">
        <v>64</v>
      </c>
      <c r="B9" s="2">
        <v>600</v>
      </c>
    </row>
    <row r="10" spans="1:12" x14ac:dyDescent="0.25">
      <c r="A10" s="6" t="s">
        <v>65</v>
      </c>
      <c r="B10" s="2">
        <v>580</v>
      </c>
      <c r="D10" s="36"/>
      <c r="L10" s="12"/>
    </row>
    <row r="11" spans="1:12" x14ac:dyDescent="0.25">
      <c r="A11" s="6" t="s">
        <v>66</v>
      </c>
      <c r="B11" s="2">
        <v>560</v>
      </c>
      <c r="D11" s="36"/>
    </row>
    <row r="12" spans="1:12" x14ac:dyDescent="0.25">
      <c r="A12" s="6" t="s">
        <v>67</v>
      </c>
      <c r="B12" s="2">
        <v>530</v>
      </c>
    </row>
    <row r="13" spans="1:12" x14ac:dyDescent="0.25">
      <c r="A13" s="6" t="s">
        <v>68</v>
      </c>
      <c r="B13" s="2">
        <v>500</v>
      </c>
      <c r="D13" s="36"/>
      <c r="L13" s="12"/>
    </row>
    <row r="14" spans="1:12" x14ac:dyDescent="0.25">
      <c r="A14" s="6" t="s">
        <v>69</v>
      </c>
      <c r="B14" s="2">
        <v>470</v>
      </c>
    </row>
    <row r="15" spans="1:12" x14ac:dyDescent="0.25">
      <c r="A15" s="6" t="s">
        <v>70</v>
      </c>
      <c r="B15" s="2">
        <v>450</v>
      </c>
    </row>
    <row r="16" spans="1:12" x14ac:dyDescent="0.25">
      <c r="A16" s="6" t="s">
        <v>71</v>
      </c>
      <c r="B16" s="2">
        <v>430</v>
      </c>
      <c r="D16" s="36"/>
      <c r="L16" s="12"/>
    </row>
    <row r="17" spans="1:12" x14ac:dyDescent="0.25">
      <c r="A17" s="6" t="s">
        <v>72</v>
      </c>
      <c r="B17" s="2">
        <v>410</v>
      </c>
    </row>
    <row r="18" spans="1:12" x14ac:dyDescent="0.25">
      <c r="A18" s="6" t="s">
        <v>73</v>
      </c>
      <c r="B18" s="2">
        <v>390</v>
      </c>
    </row>
    <row r="19" spans="1:12" x14ac:dyDescent="0.25">
      <c r="A19" s="6" t="s">
        <v>74</v>
      </c>
      <c r="B19" s="2">
        <v>370</v>
      </c>
      <c r="D19" s="36"/>
      <c r="L19" s="12"/>
    </row>
    <row r="20" spans="1:12" x14ac:dyDescent="0.25">
      <c r="A20" s="6" t="s">
        <v>75</v>
      </c>
      <c r="B20" s="2">
        <v>350</v>
      </c>
    </row>
    <row r="21" spans="1:12" x14ac:dyDescent="0.25">
      <c r="A21" s="6" t="s">
        <v>76</v>
      </c>
      <c r="B21" s="2">
        <v>330</v>
      </c>
    </row>
    <row r="22" spans="1:12" x14ac:dyDescent="0.25">
      <c r="A22" s="6" t="s">
        <v>77</v>
      </c>
      <c r="B22" s="2">
        <v>310</v>
      </c>
      <c r="L22" s="12"/>
    </row>
    <row r="23" spans="1:12" x14ac:dyDescent="0.25">
      <c r="A23" s="6" t="s">
        <v>78</v>
      </c>
      <c r="B23" s="2">
        <v>290</v>
      </c>
      <c r="D23" s="35"/>
    </row>
    <row r="24" spans="1:12" x14ac:dyDescent="0.25">
      <c r="A24" s="6" t="s">
        <v>79</v>
      </c>
      <c r="B24" s="2">
        <v>270</v>
      </c>
    </row>
    <row r="25" spans="1:12" x14ac:dyDescent="0.25">
      <c r="A25" s="6" t="s">
        <v>80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3" width="27.85546875" customWidth="1"/>
    <col min="5" max="5" width="24" bestFit="1" customWidth="1"/>
    <col min="6" max="6" width="16.140625" bestFit="1" customWidth="1"/>
    <col min="7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19" t="s">
        <v>30</v>
      </c>
      <c r="B1" s="20"/>
      <c r="C1" s="18"/>
      <c r="D1" s="12"/>
    </row>
    <row r="2" spans="1:13" x14ac:dyDescent="0.25">
      <c r="A2" s="19"/>
      <c r="B2" s="1"/>
      <c r="C2" s="18"/>
    </row>
    <row r="3" spans="1:13" x14ac:dyDescent="0.25">
      <c r="A3" s="49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46.5" customHeight="1" thickBot="1" x14ac:dyDescent="0.3">
      <c r="A4" s="50" t="s">
        <v>83</v>
      </c>
      <c r="B4" s="50" t="s">
        <v>82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3" ht="16.5" thickBot="1" x14ac:dyDescent="0.3">
      <c r="A5" s="69">
        <v>1.4</v>
      </c>
      <c r="B5" s="53">
        <v>70</v>
      </c>
      <c r="C5" s="11"/>
      <c r="D5" s="89"/>
      <c r="E5" s="90"/>
      <c r="F5" s="48"/>
      <c r="G5" s="48"/>
      <c r="H5" s="48"/>
      <c r="I5" s="48"/>
      <c r="J5" s="48"/>
      <c r="K5" s="48"/>
      <c r="L5" s="48"/>
    </row>
    <row r="6" spans="1:13" ht="16.5" thickBot="1" x14ac:dyDescent="0.3">
      <c r="A6" s="70">
        <v>1.5</v>
      </c>
      <c r="B6" s="54">
        <v>73</v>
      </c>
      <c r="C6" s="91"/>
      <c r="D6" s="90"/>
      <c r="E6" s="90"/>
      <c r="F6" s="48"/>
      <c r="G6" s="48"/>
      <c r="H6" s="48"/>
      <c r="I6" s="48"/>
      <c r="J6" s="48"/>
      <c r="K6" s="48"/>
      <c r="L6" s="48"/>
    </row>
    <row r="7" spans="1:13" ht="16.5" thickBot="1" x14ac:dyDescent="0.3">
      <c r="A7" s="70">
        <v>2</v>
      </c>
      <c r="B7" s="54">
        <v>90</v>
      </c>
      <c r="C7" s="11"/>
      <c r="D7" s="89"/>
      <c r="E7" s="90"/>
      <c r="F7" s="48"/>
      <c r="G7" s="48"/>
      <c r="H7" s="48"/>
      <c r="I7" s="48"/>
      <c r="J7" s="48"/>
      <c r="K7" s="48"/>
      <c r="L7" s="48"/>
    </row>
    <row r="8" spans="1:13" ht="16.5" thickBot="1" x14ac:dyDescent="0.3">
      <c r="A8" s="70">
        <v>2.1</v>
      </c>
      <c r="B8" s="54">
        <v>95</v>
      </c>
      <c r="C8" s="11"/>
      <c r="D8" s="90"/>
      <c r="E8" s="90"/>
      <c r="F8" s="48"/>
      <c r="G8" s="48"/>
      <c r="H8" s="48"/>
      <c r="I8" s="48"/>
      <c r="J8" s="48"/>
      <c r="K8" s="48"/>
      <c r="L8" s="48"/>
    </row>
    <row r="9" spans="1:13" ht="16.5" thickBot="1" x14ac:dyDescent="0.3">
      <c r="A9" s="70">
        <v>2.4</v>
      </c>
      <c r="B9" s="54">
        <v>100</v>
      </c>
      <c r="C9" s="11"/>
      <c r="D9" s="89"/>
      <c r="E9" s="90"/>
      <c r="F9" s="48"/>
      <c r="G9" s="48"/>
      <c r="H9" s="48"/>
      <c r="I9" s="48"/>
      <c r="J9" s="48"/>
      <c r="K9" s="48"/>
      <c r="L9" s="48"/>
    </row>
    <row r="10" spans="1:13" ht="16.5" thickBot="1" x14ac:dyDescent="0.3">
      <c r="A10" s="70">
        <v>1.9</v>
      </c>
      <c r="B10" s="54">
        <v>82</v>
      </c>
      <c r="C10" s="91"/>
      <c r="D10" s="90"/>
      <c r="E10" s="90"/>
      <c r="F10" s="48"/>
      <c r="G10" s="48"/>
      <c r="H10" s="48"/>
      <c r="I10" s="48"/>
      <c r="J10" s="48"/>
      <c r="K10" s="48"/>
      <c r="L10" s="48"/>
    </row>
    <row r="11" spans="1:13" ht="16.5" thickBot="1" x14ac:dyDescent="0.3">
      <c r="A11" s="70">
        <v>2.2000000000000002</v>
      </c>
      <c r="B11" s="54">
        <v>92</v>
      </c>
      <c r="C11" s="11"/>
      <c r="D11" s="11"/>
      <c r="E11" s="90"/>
      <c r="F11" s="48"/>
      <c r="G11" s="48"/>
      <c r="H11" s="48"/>
      <c r="I11" s="48"/>
      <c r="J11" s="48"/>
      <c r="K11" s="48"/>
      <c r="L11" s="48"/>
    </row>
    <row r="12" spans="1:13" ht="16.5" thickBot="1" x14ac:dyDescent="0.3">
      <c r="A12" s="69">
        <v>2.6</v>
      </c>
      <c r="B12" s="53">
        <v>105</v>
      </c>
      <c r="C12" s="11"/>
      <c r="D12" s="90"/>
      <c r="E12" s="90"/>
      <c r="F12" s="48"/>
      <c r="G12" s="48"/>
      <c r="H12" s="48"/>
      <c r="I12" s="48"/>
      <c r="J12" s="48"/>
      <c r="K12" s="48"/>
      <c r="L12" s="48"/>
    </row>
    <row r="13" spans="1:13" ht="16.5" thickBot="1" x14ac:dyDescent="0.3">
      <c r="A13" s="70">
        <v>2.2999999999999998</v>
      </c>
      <c r="B13" s="54">
        <v>98</v>
      </c>
      <c r="C13" s="11"/>
      <c r="D13" s="11"/>
      <c r="E13" s="90"/>
      <c r="F13" s="48"/>
      <c r="G13" s="48"/>
      <c r="H13" s="48"/>
      <c r="I13" s="48"/>
      <c r="J13" s="48"/>
      <c r="K13" s="48"/>
      <c r="L13" s="48"/>
    </row>
    <row r="14" spans="1:13" ht="16.5" thickBot="1" x14ac:dyDescent="0.3">
      <c r="A14" s="70">
        <v>2</v>
      </c>
      <c r="B14" s="54">
        <v>86</v>
      </c>
      <c r="C14" s="11"/>
      <c r="D14" s="11"/>
      <c r="E14" s="89"/>
    </row>
    <row r="15" spans="1:13" ht="16.5" thickBot="1" x14ac:dyDescent="0.3">
      <c r="A15" s="70">
        <v>2.1</v>
      </c>
      <c r="B15" s="54">
        <v>90</v>
      </c>
    </row>
    <row r="16" spans="1:13" ht="16.5" thickBot="1" x14ac:dyDescent="0.3">
      <c r="A16" s="70">
        <v>1.8</v>
      </c>
      <c r="B16" s="54">
        <v>80</v>
      </c>
    </row>
    <row r="17" spans="1:5" ht="16.5" thickBot="1" x14ac:dyDescent="0.3">
      <c r="A17" s="70">
        <v>2.5</v>
      </c>
      <c r="B17" s="54">
        <v>104</v>
      </c>
    </row>
    <row r="18" spans="1:5" ht="16.5" thickBot="1" x14ac:dyDescent="0.3">
      <c r="A18" s="70">
        <v>2.7</v>
      </c>
      <c r="B18" s="54">
        <v>110</v>
      </c>
    </row>
    <row r="19" spans="1:5" ht="16.5" thickBot="1" x14ac:dyDescent="0.3">
      <c r="A19" s="69">
        <v>2.8</v>
      </c>
      <c r="B19" s="53">
        <v>115</v>
      </c>
    </row>
    <row r="20" spans="1:5" ht="16.5" thickBot="1" x14ac:dyDescent="0.3">
      <c r="A20" s="70">
        <v>2.2000000000000002</v>
      </c>
      <c r="B20" s="54">
        <v>94</v>
      </c>
    </row>
    <row r="21" spans="1:5" ht="16.5" thickBot="1" x14ac:dyDescent="0.3">
      <c r="A21" s="70">
        <v>2.4</v>
      </c>
      <c r="B21" s="54">
        <v>100</v>
      </c>
    </row>
    <row r="22" spans="1:5" ht="16.5" thickBot="1" x14ac:dyDescent="0.3">
      <c r="A22" s="70">
        <v>2.6</v>
      </c>
      <c r="B22" s="54">
        <v>108</v>
      </c>
    </row>
    <row r="23" spans="1:5" ht="16.5" thickBot="1" x14ac:dyDescent="0.3">
      <c r="A23" s="70">
        <v>2.1</v>
      </c>
      <c r="B23" s="54">
        <v>92</v>
      </c>
    </row>
    <row r="24" spans="1:5" ht="16.5" thickBot="1" x14ac:dyDescent="0.3">
      <c r="A24" s="70">
        <v>2</v>
      </c>
      <c r="B24" s="54">
        <v>88</v>
      </c>
    </row>
    <row r="25" spans="1:5" ht="16.5" thickBot="1" x14ac:dyDescent="0.3">
      <c r="A25" s="70">
        <v>2.2999999999999998</v>
      </c>
      <c r="B25" s="54">
        <v>96</v>
      </c>
      <c r="D25" s="12"/>
    </row>
    <row r="27" spans="1:5" x14ac:dyDescent="0.25">
      <c r="D27" s="12"/>
    </row>
    <row r="28" spans="1:5" x14ac:dyDescent="0.25">
      <c r="D28" s="12"/>
      <c r="E28" s="30"/>
    </row>
    <row r="32" spans="1:5" x14ac:dyDescent="0.25">
      <c r="E32" s="13"/>
    </row>
    <row r="34" spans="4:5" x14ac:dyDescent="0.25">
      <c r="D34" s="12"/>
      <c r="E34" s="29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1"/>
    </row>
    <row r="44" spans="4:5" x14ac:dyDescent="0.25">
      <c r="D44" s="12"/>
      <c r="E44" s="2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37DF6-21FD-49B5-A30F-4424282251A9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2.xml><?xml version="1.0" encoding="utf-8"?>
<ds:datastoreItem xmlns:ds="http://schemas.openxmlformats.org/officeDocument/2006/customXml" ds:itemID="{BF46C19E-3CE7-4AAA-AB78-AFC9202C1C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D9E808-2BD7-4F52-8DCE-75C6093FA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Vito Mihaljević | Student</cp:lastModifiedBy>
  <dcterms:created xsi:type="dcterms:W3CDTF">2018-07-18T04:58:41Z</dcterms:created>
  <dcterms:modified xsi:type="dcterms:W3CDTF">2024-09-04T08:19:04Z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