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adna-mapa\"/>
    </mc:Choice>
  </mc:AlternateContent>
  <xr:revisionPtr revIDLastSave="0" documentId="13_ncr:1_{F38BD809-C35C-48C9-A240-6F72C6DD1303}" xr6:coauthVersionLast="47" xr6:coauthVersionMax="47" xr10:uidLastSave="{00000000-0000-0000-0000-000000000000}"/>
  <bookViews>
    <workbookView xWindow="14955" yWindow="0" windowWidth="13845" windowHeight="15600" firstSheet="9" activeTab="10" xr2:uid="{00000000-000D-0000-FFFF-FFFF00000000}"/>
  </bookViews>
  <sheets>
    <sheet name="upute" sheetId="30" r:id="rId1"/>
    <sheet name="Formule" sheetId="31" r:id="rId2"/>
    <sheet name="1ish1" sheetId="32" r:id="rId3"/>
    <sheet name="1ish2" sheetId="33" r:id="rId4"/>
    <sheet name="1ish3" sheetId="34" r:id="rId5"/>
    <sheet name="2ish1" sheetId="35" r:id="rId6"/>
    <sheet name="2ish2" sheetId="18" r:id="rId7"/>
    <sheet name="3ish1" sheetId="16" r:id="rId8"/>
    <sheet name="3ish2" sheetId="25" r:id="rId9"/>
    <sheet name="4ish1" sheetId="13" r:id="rId10"/>
    <sheet name="4ish2" sheetId="12" r:id="rId11"/>
    <sheet name="5ish1" sheetId="10" r:id="rId12"/>
    <sheet name="5ish2" sheetId="9" r:id="rId13"/>
    <sheet name="6ish1" sheetId="7" r:id="rId14"/>
    <sheet name="6ish2" sheetId="27" r:id="rId15"/>
    <sheet name="6ish3" sheetId="4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4" l="1"/>
  <c r="J18" i="4"/>
  <c r="J17" i="4"/>
  <c r="I18" i="4"/>
  <c r="I17" i="4"/>
  <c r="H18" i="4"/>
  <c r="H17" i="4"/>
  <c r="E19" i="4"/>
  <c r="E18" i="4"/>
  <c r="E17" i="4"/>
  <c r="D19" i="4"/>
  <c r="C19" i="4"/>
  <c r="B19" i="4"/>
  <c r="B16" i="9"/>
  <c r="B14" i="9"/>
  <c r="C11" i="9"/>
  <c r="C9" i="9"/>
  <c r="C8" i="9"/>
  <c r="G5" i="9"/>
  <c r="E5" i="9"/>
  <c r="H20" i="10"/>
  <c r="H19" i="10"/>
  <c r="F5" i="10" l="1"/>
  <c r="F6" i="10"/>
  <c r="E6" i="10"/>
  <c r="E5" i="10"/>
  <c r="D18" i="12"/>
  <c r="D17" i="12"/>
  <c r="A23" i="12"/>
  <c r="A90" i="13"/>
  <c r="C17" i="13"/>
  <c r="C84" i="13"/>
  <c r="E10" i="13"/>
  <c r="E11" i="13"/>
  <c r="A29" i="13" s="1"/>
  <c r="E12" i="13"/>
  <c r="E13" i="13"/>
  <c r="E14" i="13"/>
  <c r="E15" i="13"/>
  <c r="E9" i="13"/>
  <c r="D10" i="13"/>
  <c r="D11" i="13"/>
  <c r="A25" i="13" s="1"/>
  <c r="D12" i="13"/>
  <c r="D13" i="13"/>
  <c r="D14" i="13"/>
  <c r="D15" i="13"/>
  <c r="D9" i="13"/>
  <c r="H8" i="30"/>
  <c r="H7" i="30"/>
  <c r="D6" i="12"/>
  <c r="D15" i="12"/>
  <c r="D11" i="12"/>
  <c r="D13" i="12"/>
  <c r="D12" i="12"/>
  <c r="D10" i="12"/>
  <c r="D7" i="12"/>
  <c r="D14" i="12"/>
  <c r="D9" i="12"/>
  <c r="D8" i="12"/>
</calcChain>
</file>

<file path=xl/sharedStrings.xml><?xml version="1.0" encoding="utf-8"?>
<sst xmlns="http://schemas.openxmlformats.org/spreadsheetml/2006/main" count="282" uniqueCount="236">
  <si>
    <t>5 bodova</t>
  </si>
  <si>
    <t>4 boda</t>
  </si>
  <si>
    <t>3 boda</t>
  </si>
  <si>
    <t>Godina</t>
  </si>
  <si>
    <t>6. ishod: testiranje hipoteza</t>
  </si>
  <si>
    <t>2. ishod: srednje vrijednosti i mjere disperzije</t>
  </si>
  <si>
    <t>5. ishod: normalna krivulja</t>
  </si>
  <si>
    <t>a)</t>
  </si>
  <si>
    <t>b)</t>
  </si>
  <si>
    <t>c)</t>
  </si>
  <si>
    <t>d)</t>
  </si>
  <si>
    <t>STATISTIKA</t>
  </si>
  <si>
    <t>Preddiplomski studij Digitalnog marketinga</t>
  </si>
  <si>
    <t>Skup 1</t>
  </si>
  <si>
    <t>Skup 2</t>
  </si>
  <si>
    <t>ishod</t>
  </si>
  <si>
    <t>I1</t>
  </si>
  <si>
    <t>I2</t>
  </si>
  <si>
    <t>I3</t>
  </si>
  <si>
    <t>I4</t>
  </si>
  <si>
    <t>I5</t>
  </si>
  <si>
    <t>I6</t>
  </si>
  <si>
    <t>UKUPNO</t>
  </si>
  <si>
    <t>broj bodova</t>
  </si>
  <si>
    <t>vrijeme rješavanja (minute)</t>
  </si>
  <si>
    <t>1. ishod: osnovni statistički pojmovi, grupiranje podataka (histogram, pivot-tablica), grafički prikaz podataka</t>
  </si>
  <si>
    <t>3. ishod: korelacija i regresijski modeli</t>
  </si>
  <si>
    <t>4. ishod: trend modeli i indeksi</t>
  </si>
  <si>
    <t>10 bodova</t>
  </si>
  <si>
    <t>9 bodova</t>
  </si>
  <si>
    <t>8 bodova</t>
  </si>
  <si>
    <t>MINIMALNI ISHOD UČENJA</t>
  </si>
  <si>
    <t>6 bodova</t>
  </si>
  <si>
    <t>Redni broj kampanje</t>
  </si>
  <si>
    <t>Ukupni prihod (000 €)</t>
  </si>
  <si>
    <t>Ključna riječ</t>
  </si>
  <si>
    <t>Algebra studij</t>
  </si>
  <si>
    <t>Algebra informatika</t>
  </si>
  <si>
    <t>Algebra online tečajevi</t>
  </si>
  <si>
    <t>Algebra programiranje</t>
  </si>
  <si>
    <t>Algebra mrežne tehnologije</t>
  </si>
  <si>
    <t>Algebra dizajn</t>
  </si>
  <si>
    <t>Algebra MBA</t>
  </si>
  <si>
    <t>Algebra digitalni marketing</t>
  </si>
  <si>
    <t>Algebra računalstvo</t>
  </si>
  <si>
    <t>Algebra predavanja</t>
  </si>
  <si>
    <t>Algebra upisi</t>
  </si>
  <si>
    <t>Algebra rokovi</t>
  </si>
  <si>
    <t>Algebra studentska prava</t>
  </si>
  <si>
    <t>Algebra školarine</t>
  </si>
  <si>
    <t>Algebra kontakt</t>
  </si>
  <si>
    <t>Algebra lokacija</t>
  </si>
  <si>
    <t>Algebra nastavnici</t>
  </si>
  <si>
    <t>Algebra iskustva studenata</t>
  </si>
  <si>
    <t>Algebra akreditacija</t>
  </si>
  <si>
    <t>Algebra stipendije</t>
  </si>
  <si>
    <t>Broj impresija</t>
  </si>
  <si>
    <t>Broj generiranih leadova</t>
  </si>
  <si>
    <t>Trošak oglašavanja na Google Ads (stotine eura)</t>
  </si>
  <si>
    <t>Kampanja A</t>
  </si>
  <si>
    <t>Kampanja B</t>
  </si>
  <si>
    <t>Kampanja C</t>
  </si>
  <si>
    <t>ispit - grupa 2 u 9:00 sati</t>
  </si>
  <si>
    <t>Sveučilište Algebra</t>
  </si>
  <si>
    <t>Agencija</t>
  </si>
  <si>
    <t>Prosj. broj posjeta (u tisućama)</t>
  </si>
  <si>
    <t>Innovate Digital</t>
  </si>
  <si>
    <t>Marketing Masters</t>
  </si>
  <si>
    <t>Blue Wave Media</t>
  </si>
  <si>
    <t>Creative Solutions</t>
  </si>
  <si>
    <t>Digital Pioneers</t>
  </si>
  <si>
    <t>Media Monarchs</t>
  </si>
  <si>
    <t>Digital Titans</t>
  </si>
  <si>
    <t>Synergy Solutions</t>
  </si>
  <si>
    <t>Strategic Digital</t>
  </si>
  <si>
    <t>Vortex Marketing</t>
  </si>
  <si>
    <t>Spark Innovations</t>
  </si>
  <si>
    <t>Global Digital</t>
  </si>
  <si>
    <t>Digital Harmony</t>
  </si>
  <si>
    <t>Revolution Marketing</t>
  </si>
  <si>
    <t>Horizon Strategies</t>
  </si>
  <si>
    <t>LA Marketing Suite</t>
  </si>
  <si>
    <t>NY Marketing Pros</t>
  </si>
  <si>
    <t>True North Strategies</t>
  </si>
  <si>
    <t>Windy City Digital</t>
  </si>
  <si>
    <t>Redni broj restorana</t>
  </si>
  <si>
    <t>Prodane licence (u tisućama)</t>
  </si>
  <si>
    <t>It (2016=100)</t>
  </si>
  <si>
    <t>Broj posjeta</t>
  </si>
  <si>
    <t>Tjedan</t>
  </si>
  <si>
    <t>proizvod A</t>
  </si>
  <si>
    <t>proizvod B</t>
  </si>
  <si>
    <t>proizvod C</t>
  </si>
  <si>
    <t>centar X</t>
  </si>
  <si>
    <t>centar Y</t>
  </si>
  <si>
    <t>Broj bodova prije demonstratura</t>
  </si>
  <si>
    <t>Broj bodova nakon demonstratura</t>
  </si>
  <si>
    <r>
      <rPr>
        <b/>
        <sz val="11"/>
        <rFont val="Calibri"/>
        <family val="2"/>
        <charset val="238"/>
      </rPr>
      <t>Δ</t>
    </r>
    <r>
      <rPr>
        <b/>
        <sz val="11"/>
        <rFont val="Times New Roman"/>
        <family val="1"/>
        <charset val="238"/>
      </rPr>
      <t>x</t>
    </r>
  </si>
  <si>
    <t>Δy</t>
  </si>
  <si>
    <t>Δx*Δy</t>
  </si>
  <si>
    <t>Δx^2</t>
  </si>
  <si>
    <t>Δy^2</t>
  </si>
  <si>
    <t>Broj novih pretplatnika</t>
  </si>
  <si>
    <t>Novi kupci</t>
  </si>
  <si>
    <t>4. 9. 2024.</t>
  </si>
  <si>
    <t>1. APSOLUTNE VRIJEDNOSTI (Yt) → VERIŽNI INDEKSI (Vt)</t>
  </si>
  <si>
    <r>
      <t>V</t>
    </r>
    <r>
      <rPr>
        <vertAlign val="subscript"/>
        <sz val="11"/>
        <color rgb="FF000000"/>
        <rFont val="Calibri"/>
        <family val="2"/>
        <charset val="238"/>
        <scheme val="minor"/>
      </rPr>
      <t>2</t>
    </r>
    <r>
      <rPr>
        <sz val="11"/>
        <color rgb="FF000000"/>
        <rFont val="Calibri"/>
        <family val="2"/>
        <charset val="238"/>
        <scheme val="minor"/>
      </rPr>
      <t>=Y</t>
    </r>
    <r>
      <rPr>
        <vertAlign val="subscript"/>
        <sz val="11"/>
        <color rgb="FF000000"/>
        <rFont val="Calibri"/>
        <family val="2"/>
        <charset val="238"/>
        <scheme val="minor"/>
      </rPr>
      <t>2</t>
    </r>
    <r>
      <rPr>
        <sz val="11"/>
        <color rgb="FF000000"/>
        <rFont val="Calibri"/>
        <family val="2"/>
        <charset val="238"/>
        <scheme val="minor"/>
      </rPr>
      <t>/Y</t>
    </r>
    <r>
      <rPr>
        <vertAlign val="subscript"/>
        <sz val="11"/>
        <color rgb="FF000000"/>
        <rFont val="Calibri"/>
        <family val="2"/>
        <charset val="238"/>
        <scheme val="minor"/>
      </rPr>
      <t>1</t>
    </r>
    <r>
      <rPr>
        <sz val="11"/>
        <color rgb="FF000000"/>
        <rFont val="Calibri"/>
        <family val="2"/>
        <charset val="238"/>
        <scheme val="minor"/>
      </rPr>
      <t>*100</t>
    </r>
  </si>
  <si>
    <t>Verižni indeksi</t>
  </si>
  <si>
    <t>nema</t>
  </si>
  <si>
    <t>zadatak1.</t>
  </si>
  <si>
    <t>2019 godine broj klikova na oglase za ključnu rječ "e-learning" na Google Ads platformi je bio 11,11% veći u odnosu na prethodnu godinu (2018).</t>
  </si>
  <si>
    <t>Bazni indeksi (2016=100)</t>
  </si>
  <si>
    <t>. APSOLUTNE VRIJEDNOSTI (Yt) → BAZNI  INDEKSI (It ____=100)</t>
  </si>
  <si>
    <r>
      <t>I</t>
    </r>
    <r>
      <rPr>
        <vertAlign val="subscript"/>
        <sz val="11"/>
        <color rgb="FF000000"/>
        <rFont val="Calibri"/>
        <family val="2"/>
        <charset val="238"/>
        <scheme val="minor"/>
      </rPr>
      <t>t</t>
    </r>
    <r>
      <rPr>
        <sz val="11"/>
        <color rgb="FF000000"/>
        <rFont val="Calibri"/>
        <family val="2"/>
        <charset val="238"/>
        <scheme val="minor"/>
      </rPr>
      <t>=Y</t>
    </r>
    <r>
      <rPr>
        <vertAlign val="subscript"/>
        <sz val="11"/>
        <color rgb="FF000000"/>
        <rFont val="Calibri"/>
        <family val="2"/>
        <charset val="238"/>
        <scheme val="minor"/>
      </rPr>
      <t>t</t>
    </r>
    <r>
      <rPr>
        <sz val="11"/>
        <color rgb="FF000000"/>
        <rFont val="Calibri"/>
        <family val="2"/>
        <charset val="238"/>
        <scheme val="minor"/>
      </rPr>
      <t>/Y</t>
    </r>
    <r>
      <rPr>
        <vertAlign val="subscript"/>
        <sz val="11"/>
        <color rgb="FF000000"/>
        <rFont val="Calibri"/>
        <family val="2"/>
        <charset val="238"/>
        <scheme val="minor"/>
      </rPr>
      <t>b</t>
    </r>
    <r>
      <rPr>
        <sz val="11"/>
        <color rgb="FF000000"/>
        <rFont val="Calibri"/>
        <family val="2"/>
        <charset val="238"/>
        <scheme val="minor"/>
      </rPr>
      <t>(F4)*100</t>
    </r>
  </si>
  <si>
    <t>2019 godine broj klikova na oglase za ključnu rječ "e-learning" na Google Ads platformi je bio 39,13% veći u odnosu na baznu 2016 godinu.</t>
  </si>
  <si>
    <t>e)</t>
  </si>
  <si>
    <t>LINEARNI MODEL</t>
  </si>
  <si>
    <t>y=bx+a</t>
  </si>
  <si>
    <t>a = ____ Trend vrijednost za y u ishodišnoj _____ godini iznosi a jedinica.</t>
  </si>
  <si>
    <r>
      <t xml:space="preserve">b = ____ U promatranom razdoblju y prosječno se godišnje </t>
    </r>
    <r>
      <rPr>
        <u/>
        <sz val="11"/>
        <color rgb="FF000000"/>
        <rFont val="Calibri"/>
        <family val="2"/>
        <charset val="238"/>
        <scheme val="minor"/>
      </rPr>
      <t>povećavao/smanjivao</t>
    </r>
    <r>
      <rPr>
        <sz val="11"/>
        <color rgb="FF000000"/>
        <rFont val="Calibri"/>
        <family val="2"/>
        <charset val="238"/>
        <scheme val="minor"/>
      </rPr>
      <t xml:space="preserve"> za b jedinica.</t>
    </r>
  </si>
  <si>
    <r>
      <t xml:space="preserve">x=0 u ishodišnoj 2016 </t>
    </r>
    <r>
      <rPr>
        <b/>
        <u/>
        <sz val="11"/>
        <color rgb="FF000000"/>
        <rFont val="Calibri"/>
        <family val="2"/>
        <charset val="238"/>
        <scheme val="minor"/>
      </rPr>
      <t>godini</t>
    </r>
  </si>
  <si>
    <r>
      <t xml:space="preserve">jedinica za x je jedna </t>
    </r>
    <r>
      <rPr>
        <b/>
        <u/>
        <sz val="11"/>
        <color rgb="FF000000"/>
        <rFont val="Calibri"/>
        <family val="2"/>
        <charset val="238"/>
        <scheme val="minor"/>
      </rPr>
      <t>godina</t>
    </r>
  </si>
  <si>
    <r>
      <t xml:space="preserve">jedinica za y je </t>
    </r>
    <r>
      <rPr>
        <b/>
        <u/>
        <sz val="11"/>
        <color rgb="FF000000"/>
        <rFont val="Calibri"/>
        <family val="2"/>
        <charset val="238"/>
        <scheme val="minor"/>
      </rPr>
      <t>1000 klikova</t>
    </r>
  </si>
  <si>
    <t>y = 1,5131x + 11,492</t>
  </si>
  <si>
    <t>R² = 0,999</t>
  </si>
  <si>
    <t>a= 11,49</t>
  </si>
  <si>
    <t>b= 1,51</t>
  </si>
  <si>
    <t>redni broj x</t>
  </si>
  <si>
    <t>Broj klikova (000) y</t>
  </si>
  <si>
    <t>Trend vrijednosti za broj klikova u ishodišnoj 2016 godini iznosi 11,49 tisuća klikova</t>
  </si>
  <si>
    <t>U promatranom razdoblju broj klikova prosječno se povećao za 1,51 tisuća klikova.</t>
  </si>
  <si>
    <t>EKSPONENCIJALNI MODEL</t>
  </si>
  <si>
    <t>y=a*e^(cx)</t>
  </si>
  <si>
    <t>a = ____Trend vrijednost za y u ishodišnoj ____ godini iznosi a jedinica.</t>
  </si>
  <si>
    <r>
      <t xml:space="preserve">c = ____U promatranom razdoblju y prosječno se godišnje </t>
    </r>
    <r>
      <rPr>
        <u/>
        <sz val="11"/>
        <color rgb="FF000000"/>
        <rFont val="Calibri"/>
        <family val="2"/>
        <charset val="238"/>
        <scheme val="minor"/>
      </rPr>
      <t>povećavao/smanjivao</t>
    </r>
    <r>
      <rPr>
        <sz val="11"/>
        <color rgb="FF000000"/>
        <rFont val="Calibri"/>
        <family val="2"/>
        <charset val="238"/>
        <scheme val="minor"/>
      </rPr>
      <t xml:space="preserve"> za c*100%</t>
    </r>
  </si>
  <si>
    <r>
      <t>y = 11,871e</t>
    </r>
    <r>
      <rPr>
        <vertAlign val="superscript"/>
        <sz val="9"/>
        <color rgb="FF595959"/>
        <rFont val="Calibri"/>
        <family val="2"/>
        <charset val="238"/>
        <scheme val="minor"/>
      </rPr>
      <t>0,0927x</t>
    </r>
  </si>
  <si>
    <t>R² = 0,9882</t>
  </si>
  <si>
    <t>a= 11,87</t>
  </si>
  <si>
    <t>Trend vrijednosti za broj klikova u ishodišnoj 2016 goidini iznosi 11,87 tisuća klikova</t>
  </si>
  <si>
    <t xml:space="preserve">U promatranom razdoblju broj klikova prosječno se godišnje povećao za </t>
  </si>
  <si>
    <t>c&gt;0,05</t>
  </si>
  <si>
    <t>Napomena: Ako je c &gt; 0,05 trebamo izračunati b=exp(c) (na 4 decimale) i zapisati u formatu y=a*b^x</t>
  </si>
  <si>
    <t>s=(b-1)*100%</t>
  </si>
  <si>
    <t>b</t>
  </si>
  <si>
    <t>c= 0,093</t>
  </si>
  <si>
    <t>f)</t>
  </si>
  <si>
    <t>reprezentativniji model je linearni jer je R veći.</t>
  </si>
  <si>
    <t>g)</t>
  </si>
  <si>
    <t>2025 godine broj klikova na oglase za ključnu rječ "e-learning" na Google Ads platformi je bio 25000.</t>
  </si>
  <si>
    <t>2.</t>
  </si>
  <si>
    <t>broja pretplatnika na digitalnu streaming platformu u periodu od 2010. do 2022. godine bio je za 4% manji u odnosu na baznu 2016 godinu</t>
  </si>
  <si>
    <t>Bazni indeksi (2012=100)</t>
  </si>
  <si>
    <t>7. BAZNI  INDEKSI (It ____=100) → BAZNI  INDEKSI (It ____=100)</t>
  </si>
  <si>
    <r>
      <t>I</t>
    </r>
    <r>
      <rPr>
        <vertAlign val="subscript"/>
        <sz val="11"/>
        <color rgb="FF000000"/>
        <rFont val="Calibri"/>
        <family val="2"/>
        <charset val="238"/>
        <scheme val="minor"/>
      </rPr>
      <t>t</t>
    </r>
    <r>
      <rPr>
        <vertAlign val="superscript"/>
        <sz val="11"/>
        <color rgb="FF000000"/>
        <rFont val="Calibri"/>
        <family val="2"/>
        <charset val="238"/>
        <scheme val="minor"/>
      </rPr>
      <t>N</t>
    </r>
    <r>
      <rPr>
        <sz val="11"/>
        <color rgb="FF000000"/>
        <rFont val="Calibri"/>
        <family val="2"/>
        <charset val="238"/>
        <scheme val="minor"/>
      </rPr>
      <t>=I</t>
    </r>
    <r>
      <rPr>
        <vertAlign val="subscript"/>
        <sz val="11"/>
        <color rgb="FF000000"/>
        <rFont val="Calibri"/>
        <family val="2"/>
        <charset val="238"/>
        <scheme val="minor"/>
      </rPr>
      <t>t</t>
    </r>
    <r>
      <rPr>
        <vertAlign val="superscript"/>
        <sz val="11"/>
        <color rgb="FF000000"/>
        <rFont val="Calibri"/>
        <family val="2"/>
        <charset val="238"/>
        <scheme val="minor"/>
      </rPr>
      <t>S</t>
    </r>
    <r>
      <rPr>
        <sz val="11"/>
        <color rgb="FF000000"/>
        <rFont val="Calibri"/>
        <family val="2"/>
        <charset val="238"/>
        <scheme val="minor"/>
      </rPr>
      <t>/I</t>
    </r>
    <r>
      <rPr>
        <vertAlign val="subscript"/>
        <sz val="11"/>
        <color rgb="FF000000"/>
        <rFont val="Calibri"/>
        <family val="2"/>
        <charset val="238"/>
        <scheme val="minor"/>
      </rPr>
      <t>b</t>
    </r>
    <r>
      <rPr>
        <vertAlign val="superscript"/>
        <sz val="11"/>
        <color rgb="FF000000"/>
        <rFont val="Calibri"/>
        <family val="2"/>
        <charset val="238"/>
        <scheme val="minor"/>
      </rPr>
      <t>S</t>
    </r>
    <r>
      <rPr>
        <sz val="11"/>
        <color rgb="FF000000"/>
        <rFont val="Calibri"/>
        <family val="2"/>
        <charset val="238"/>
        <scheme val="minor"/>
      </rPr>
      <t>(F4)*100</t>
    </r>
  </si>
  <si>
    <t>4. BAZNI  INDEKSI (It ____=100) → APSOLUTNE VRIJEDNOSTI (Yt)</t>
  </si>
  <si>
    <r>
      <t>Y</t>
    </r>
    <r>
      <rPr>
        <vertAlign val="subscript"/>
        <sz val="11"/>
        <color rgb="FF000000"/>
        <rFont val="Calibri"/>
        <family val="2"/>
        <charset val="238"/>
        <scheme val="minor"/>
      </rPr>
      <t>b</t>
    </r>
    <r>
      <rPr>
        <sz val="11"/>
        <color rgb="FF000000"/>
        <rFont val="Calibri"/>
        <family val="2"/>
        <charset val="238"/>
        <scheme val="minor"/>
      </rPr>
      <t>=Y</t>
    </r>
    <r>
      <rPr>
        <vertAlign val="subscript"/>
        <sz val="11"/>
        <color rgb="FF000000"/>
        <rFont val="Calibri"/>
        <family val="2"/>
        <charset val="238"/>
        <scheme val="minor"/>
      </rPr>
      <t>t</t>
    </r>
    <r>
      <rPr>
        <sz val="11"/>
        <color rgb="FF000000"/>
        <rFont val="Calibri"/>
        <family val="2"/>
        <charset val="238"/>
        <scheme val="minor"/>
      </rPr>
      <t>/I</t>
    </r>
    <r>
      <rPr>
        <vertAlign val="subscript"/>
        <sz val="11"/>
        <color rgb="FF000000"/>
        <rFont val="Calibri"/>
        <family val="2"/>
        <charset val="238"/>
        <scheme val="minor"/>
      </rPr>
      <t>t</t>
    </r>
    <r>
      <rPr>
        <sz val="11"/>
        <color rgb="FF000000"/>
        <rFont val="Calibri"/>
        <family val="2"/>
        <charset val="238"/>
        <scheme val="minor"/>
      </rPr>
      <t>*100</t>
    </r>
  </si>
  <si>
    <r>
      <t>Y</t>
    </r>
    <r>
      <rPr>
        <vertAlign val="subscript"/>
        <sz val="11"/>
        <color rgb="FF000000"/>
        <rFont val="Calibri"/>
        <family val="2"/>
        <charset val="238"/>
        <scheme val="minor"/>
      </rPr>
      <t>t</t>
    </r>
    <r>
      <rPr>
        <sz val="11"/>
        <color rgb="FF000000"/>
        <rFont val="Calibri"/>
        <family val="2"/>
        <charset val="238"/>
        <scheme val="minor"/>
      </rPr>
      <t>=Y</t>
    </r>
    <r>
      <rPr>
        <vertAlign val="subscript"/>
        <sz val="11"/>
        <color rgb="FF000000"/>
        <rFont val="Calibri"/>
        <family val="2"/>
        <charset val="238"/>
        <scheme val="minor"/>
      </rPr>
      <t>b</t>
    </r>
    <r>
      <rPr>
        <sz val="11"/>
        <color rgb="FF000000"/>
        <rFont val="Calibri"/>
        <family val="2"/>
        <charset val="238"/>
        <scheme val="minor"/>
      </rPr>
      <t>(F4)*I</t>
    </r>
    <r>
      <rPr>
        <vertAlign val="subscript"/>
        <sz val="11"/>
        <color rgb="FF000000"/>
        <rFont val="Calibri"/>
        <family val="2"/>
        <charset val="238"/>
        <scheme val="minor"/>
      </rPr>
      <t>t</t>
    </r>
    <r>
      <rPr>
        <sz val="11"/>
        <color rgb="FF000000"/>
        <rFont val="Calibri"/>
        <family val="2"/>
        <charset val="238"/>
        <scheme val="minor"/>
      </rPr>
      <t>/100</t>
    </r>
  </si>
  <si>
    <t>Broj pretplatnika (milijuna) Yt</t>
  </si>
  <si>
    <t>koef zaobljenosti</t>
  </si>
  <si>
    <t>kurt</t>
  </si>
  <si>
    <t>skew</t>
  </si>
  <si>
    <t>između -2 i 2</t>
  </si>
  <si>
    <t>između -0,5 i 0,5</t>
  </si>
  <si>
    <t>koef asimetrije</t>
  </si>
  <si>
    <t>"tjedan" ne slijedi normalnu razdiobu jer je koef zaobljenosti -1,2 što je između -2 i 2, a  i koef asimetrije nije unutar dozvođene granice -0,5 i 0,5</t>
  </si>
  <si>
    <t>broj posjeta slijedi normalnu razdiobu jer je koef zaobljenosti i koef asimetrije oba su unutar zadanih granica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</si>
  <si>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</si>
  <si>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</si>
  <si>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</si>
  <si>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</si>
  <si>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</si>
  <si>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</si>
  <si>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</si>
  <si>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</si>
  <si>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</si>
  <si>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</si>
  <si>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</si>
  <si>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</si>
  <si>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</si>
  <si>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Confidence Level(95,0%)</t>
  </si>
  <si>
    <t>x=x ̅±1.96⋅σ/(√n)</t>
  </si>
  <si>
    <t>intervali pouzdanosti</t>
  </si>
  <si>
    <t>od</t>
  </si>
  <si>
    <t>do</t>
  </si>
  <si>
    <t>intervali pouzdanosti od 21,613 do 25,454</t>
  </si>
  <si>
    <t>prosjek</t>
  </si>
  <si>
    <t>standardna devijacija</t>
  </si>
  <si>
    <t>a) Odredite interval u kojem se nalazi 95 % središnjih klikova na oglas (od do).</t>
  </si>
  <si>
    <t>Pravilo 68 – 95 – 99,7</t>
  </si>
  <si>
    <t>95 % središnjih klikova na oglas nalazi se u intervalu od 10400 do 13600 klikova</t>
  </si>
  <si>
    <t>veći od 14000</t>
  </si>
  <si>
    <t>Vjerojatnije je da će broj klikova biti manji od 13000</t>
  </si>
  <si>
    <t>manjiod 13000</t>
  </si>
  <si>
    <t>manji od 12700</t>
  </si>
  <si>
    <t>Vjerojatnost da broj klikova bude manji od 12700 je 80,92%</t>
  </si>
  <si>
    <t>vrijednost koja odvaja 33 % najvećeg broja klikova je 12352 klikova</t>
  </si>
  <si>
    <t>HO</t>
  </si>
  <si>
    <t>H1</t>
  </si>
  <si>
    <t>postoji statistički značajna razlika u broju konverzija između triju promatranih kampanja</t>
  </si>
  <si>
    <t>ne postoji statistički značajna razlika u broju konverzija između triju promatranih kampanja</t>
  </si>
  <si>
    <t>Anova: Single Factor</t>
  </si>
  <si>
    <t>SUMMARY</t>
  </si>
  <si>
    <t>Groups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</si>
  <si>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</si>
  <si>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</si>
  <si>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</si>
  <si>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</si>
  <si>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</si>
  <si>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</si>
  <si>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</si>
  <si>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</si>
  <si>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</si>
  <si>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</si>
  <si>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</si>
  <si>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</si>
  <si>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</si>
  <si>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&lt;0,05</t>
  </si>
  <si>
    <t>s obzirom da je p&lt;0,05 odbacuje se H0 i podržava se H1 odnosno postoji statistički značajna razlika u broju konverzija između triju promatranih kampanja</t>
  </si>
  <si>
    <t>H0</t>
  </si>
  <si>
    <t>demonstrature su korisne.</t>
  </si>
  <si>
    <t>demonstrature nisu korisne.</t>
  </si>
  <si>
    <t>t-Test: Paired Two Sample for Means</t>
  </si>
  <si>
    <t>Observations</t>
  </si>
  <si>
    <t>Pearson Correlation</t>
  </si>
  <si>
    <t>Hypothesized Mean Difference</t>
  </si>
  <si>
    <t>t Stat</t>
  </si>
  <si>
    <t>P(T&lt;=t) one-tail</t>
  </si>
  <si>
    <t>t Critical one-tail</t>
  </si>
  <si>
    <t>P(T&lt;=t) two-tail</t>
  </si>
  <si>
    <t>t Critical two-tail</t>
  </si>
  <si>
    <t>s obzirom da je p&lt;0,05 odbacuje se H0 i podržava se H1 odnosno demonstrature jesu korisne.</t>
  </si>
  <si>
    <t>Postoji statistički značajna razlika u broju prodanih proizvoda s obzirom na to u kojem se centru prodaju.</t>
  </si>
  <si>
    <t>Ne postoji statistički značajna razlika u broju prodanih proizvoda s obzirom na to u kojem se centru prodaju.</t>
  </si>
  <si>
    <t>&gt;0,05</t>
  </si>
  <si>
    <t>p</t>
  </si>
  <si>
    <t>s obzirom da je p&gt;0,05 ne odbacuje se H0 odnosno Ne postoji statistički značajna razlika u broju prodanih proizvoda s obzirom na to u kojem se centru prodaju.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</si>
</sst>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.00_);_(&quot;$&quot;* \(#,##0.00\);_(&quot;$&quot;* &quot;-&quot;??_);_(@_)"/>
    <numFmt numFmtId="165" formatCode="#,##0.##"/>
    <numFmt numFmtId="166" formatCode="0.0000"/>
    <numFmt numFmtId="167" formatCode="#,##0.0"/>
    <numFmt numFmtId="168" formatCode="0.000"/>
    <numFmt numFmtId="169" formatCode="0.000%"/>
    <numFmt numFmtId="170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Times New Roman"/>
      <family val="2"/>
      <charset val="238"/>
    </font>
    <font>
      <b/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1"/>
      <color rgb="FF000000"/>
      <name val="Calibri"/>
      <family val="2"/>
      <charset val="238"/>
      <scheme val="minor"/>
    </font>
    <font>
      <vertAlign val="subscript"/>
      <sz val="11"/>
      <color rgb="FF000000"/>
      <name val="Calibri"/>
      <family val="2"/>
      <charset val="238"/>
      <scheme val="minor"/>
    </font>
    <font>
      <b/>
      <u/>
      <sz val="11"/>
      <color rgb="FF000000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sz val="9"/>
      <color rgb="FF595959"/>
      <name val="Calibri"/>
      <family val="2"/>
      <charset val="238"/>
      <scheme val="minor"/>
    </font>
    <font>
      <vertAlign val="superscript"/>
      <sz val="9"/>
      <color rgb="FF595959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  <scheme val="minor"/>
    </font>
    <font>
      <sz val="11"/>
      <color rgb="FF000000"/>
      <name val="Cambria Math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0" borderId="0"/>
    <xf numFmtId="0" fontId="11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2" fillId="0" borderId="0"/>
  </cellStyleXfs>
  <cellXfs count="12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13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4" fillId="0" borderId="0" xfId="0" applyFont="1"/>
    <xf numFmtId="10" fontId="4" fillId="0" borderId="0" xfId="1" applyNumberFormat="1" applyFont="1" applyFill="1"/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0" borderId="0" xfId="6" applyFont="1"/>
    <xf numFmtId="10" fontId="12" fillId="0" borderId="0" xfId="1" applyNumberFormat="1" applyFont="1" applyAlignment="1">
      <alignment horizontal="center"/>
    </xf>
    <xf numFmtId="10" fontId="0" fillId="0" borderId="0" xfId="1" applyNumberFormat="1" applyFont="1" applyFill="1"/>
    <xf numFmtId="168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left"/>
    </xf>
    <xf numFmtId="2" fontId="4" fillId="0" borderId="0" xfId="0" applyNumberFormat="1" applyFont="1"/>
    <xf numFmtId="169" fontId="4" fillId="0" borderId="0" xfId="1" applyNumberFormat="1" applyFont="1" applyFill="1" applyAlignment="1">
      <alignment horizontal="center"/>
    </xf>
    <xf numFmtId="10" fontId="4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168" fontId="0" fillId="0" borderId="0" xfId="0" applyNumberFormat="1"/>
    <xf numFmtId="4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center"/>
    </xf>
    <xf numFmtId="3" fontId="0" fillId="0" borderId="0" xfId="0" applyNumberFormat="1" applyAlignment="1">
      <alignment horizontal="left"/>
    </xf>
    <xf numFmtId="167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center" wrapText="1"/>
    </xf>
    <xf numFmtId="0" fontId="12" fillId="0" borderId="0" xfId="4" applyFont="1"/>
    <xf numFmtId="0" fontId="12" fillId="0" borderId="0" xfId="4" applyFont="1" applyAlignment="1">
      <alignment horizontal="left" vertical="center" wrapText="1"/>
    </xf>
    <xf numFmtId="0" fontId="14" fillId="0" borderId="3" xfId="4" applyFont="1" applyBorder="1" applyAlignment="1">
      <alignment horizontal="center" vertical="center" wrapText="1"/>
    </xf>
    <xf numFmtId="0" fontId="16" fillId="0" borderId="1" xfId="5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8"/>
    <xf numFmtId="0" fontId="16" fillId="0" borderId="0" xfId="0" applyFont="1"/>
    <xf numFmtId="0" fontId="16" fillId="0" borderId="0" xfId="8" applyFont="1"/>
    <xf numFmtId="0" fontId="5" fillId="0" borderId="11" xfId="0" applyFont="1" applyBorder="1" applyAlignment="1">
      <alignment horizontal="center" vertical="center" wrapText="1"/>
    </xf>
    <xf numFmtId="0" fontId="0" fillId="0" borderId="1" xfId="0" applyBorder="1"/>
    <xf numFmtId="170" fontId="0" fillId="0" borderId="1" xfId="0" applyNumberForma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3" xfId="0" applyFont="1" applyBorder="1"/>
    <xf numFmtId="1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17" fillId="0" borderId="4" xfId="0" applyNumberFormat="1" applyFont="1" applyBorder="1" applyAlignment="1">
      <alignment horizontal="center" vertical="center" wrapText="1"/>
    </xf>
    <xf numFmtId="2" fontId="17" fillId="0" borderId="6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0" xfId="9" applyFont="1"/>
    <xf numFmtId="0" fontId="2" fillId="0" borderId="0" xfId="9"/>
    <xf numFmtId="0" fontId="19" fillId="0" borderId="0" xfId="9" applyFont="1"/>
    <xf numFmtId="0" fontId="2" fillId="0" borderId="1" xfId="9" applyBorder="1" applyAlignment="1">
      <alignment horizontal="center"/>
    </xf>
    <xf numFmtId="0" fontId="16" fillId="4" borderId="1" xfId="9" applyFont="1" applyFill="1" applyBorder="1" applyAlignment="1">
      <alignment horizontal="center" vertical="center" wrapText="1"/>
    </xf>
    <xf numFmtId="0" fontId="2" fillId="4" borderId="1" xfId="9" applyFill="1" applyBorder="1" applyAlignment="1">
      <alignment horizontal="center" vertical="center" wrapText="1"/>
    </xf>
    <xf numFmtId="0" fontId="2" fillId="0" borderId="1" xfId="9" applyBorder="1" applyAlignment="1">
      <alignment horizontal="center" wrapText="1"/>
    </xf>
    <xf numFmtId="0" fontId="2" fillId="0" borderId="1" xfId="9" applyBorder="1" applyAlignment="1">
      <alignment horizontal="center" vertical="center" wrapText="1"/>
    </xf>
    <xf numFmtId="0" fontId="4" fillId="0" borderId="0" xfId="10"/>
    <xf numFmtId="0" fontId="20" fillId="0" borderId="0" xfId="11" applyFont="1"/>
    <xf numFmtId="0" fontId="2" fillId="0" borderId="0" xfId="11"/>
    <xf numFmtId="0" fontId="21" fillId="0" borderId="0" xfId="11" applyFont="1"/>
    <xf numFmtId="0" fontId="5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5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2" fillId="0" borderId="1" xfId="5" applyFont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0" xfId="9" applyFont="1"/>
    <xf numFmtId="0" fontId="16" fillId="4" borderId="8" xfId="9" applyFont="1" applyFill="1" applyBorder="1" applyAlignment="1">
      <alignment horizontal="center" vertical="center" wrapText="1"/>
    </xf>
    <xf numFmtId="0" fontId="16" fillId="4" borderId="9" xfId="9" applyFont="1" applyFill="1" applyBorder="1" applyAlignment="1">
      <alignment horizontal="center" vertical="center" wrapText="1"/>
    </xf>
    <xf numFmtId="0" fontId="16" fillId="4" borderId="10" xfId="9" applyFont="1" applyFill="1" applyBorder="1" applyAlignment="1">
      <alignment horizontal="center" vertical="center" wrapText="1"/>
    </xf>
    <xf numFmtId="0" fontId="25" fillId="0" borderId="0" xfId="0" applyFont="1"/>
    <xf numFmtId="0" fontId="20" fillId="0" borderId="0" xfId="0" applyFont="1"/>
    <xf numFmtId="2" fontId="0" fillId="5" borderId="0" xfId="0" applyNumberFormat="1" applyFill="1"/>
    <xf numFmtId="2" fontId="12" fillId="5" borderId="0" xfId="6" applyNumberFormat="1" applyFont="1" applyFill="1"/>
    <xf numFmtId="2" fontId="0" fillId="6" borderId="0" xfId="0" applyNumberFormat="1" applyFill="1"/>
    <xf numFmtId="2" fontId="12" fillId="6" borderId="0" xfId="6" applyNumberFormat="1" applyFont="1" applyFill="1"/>
    <xf numFmtId="0" fontId="29" fillId="0" borderId="0" xfId="0" applyFont="1" applyAlignment="1">
      <alignment horizontal="center" vertical="center" readingOrder="1"/>
    </xf>
    <xf numFmtId="1" fontId="12" fillId="0" borderId="0" xfId="6" applyNumberFormat="1" applyFont="1"/>
    <xf numFmtId="1" fontId="0" fillId="6" borderId="1" xfId="0" applyNumberFormat="1" applyFill="1" applyBorder="1" applyAlignment="1">
      <alignment horizontal="center" vertical="center"/>
    </xf>
    <xf numFmtId="1" fontId="4" fillId="0" borderId="0" xfId="0" applyNumberFormat="1" applyFont="1"/>
    <xf numFmtId="0" fontId="13" fillId="6" borderId="0" xfId="0" applyFont="1" applyFill="1"/>
    <xf numFmtId="0" fontId="13" fillId="7" borderId="0" xfId="0" applyFont="1" applyFill="1"/>
    <xf numFmtId="0" fontId="0" fillId="0" borderId="0" xfId="0" applyFill="1" applyBorder="1" applyAlignment="1"/>
    <xf numFmtId="0" fontId="0" fillId="0" borderId="12" xfId="0" applyFill="1" applyBorder="1" applyAlignment="1"/>
    <xf numFmtId="0" fontId="6" fillId="0" borderId="13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Continuous"/>
    </xf>
    <xf numFmtId="0" fontId="32" fillId="0" borderId="0" xfId="0" applyFont="1"/>
    <xf numFmtId="168" fontId="13" fillId="0" borderId="0" xfId="0" applyNumberFormat="1" applyFont="1"/>
    <xf numFmtId="9" fontId="0" fillId="0" borderId="0" xfId="0" applyNumberFormat="1"/>
    <xf numFmtId="10" fontId="0" fillId="0" borderId="0" xfId="1" applyNumberFormat="1" applyFont="1"/>
    <xf numFmtId="1" fontId="0" fillId="0" borderId="0" xfId="1" applyNumberFormat="1" applyFont="1"/>
    <xf numFmtId="0" fontId="6" fillId="8" borderId="13" xfId="0" applyFont="1" applyFill="1" applyBorder="1" applyAlignment="1">
      <alignment horizontal="center"/>
    </xf>
    <xf numFmtId="0" fontId="0" fillId="8" borderId="0" xfId="0" applyFill="1" applyBorder="1" applyAlignment="1"/>
  </cellXfs>
  <cellStyles count="12">
    <cellStyle name="Hiperveza 2" xfId="2" xr:uid="{00000000-0005-0000-0000-000000000000}"/>
    <cellStyle name="Hyperlink 2" xfId="3" xr:uid="{00000000-0005-0000-0000-000001000000}"/>
    <cellStyle name="Normal" xfId="0" builtinId="0"/>
    <cellStyle name="Normal 12" xfId="4" xr:uid="{00000000-0005-0000-0000-000002000000}"/>
    <cellStyle name="Normal 2" xfId="5" xr:uid="{00000000-0005-0000-0000-000003000000}"/>
    <cellStyle name="Normal 2 2" xfId="11" xr:uid="{827CDF06-E853-4AA0-A881-9820034CD3A0}"/>
    <cellStyle name="Normal 3" xfId="6" xr:uid="{00000000-0005-0000-0000-000004000000}"/>
    <cellStyle name="Normalno 2" xfId="8" xr:uid="{87D84EC7-7D0C-4EA1-9F4F-F8BF303E7CD7}"/>
    <cellStyle name="Normalno 2 2" xfId="10" xr:uid="{FDC734A8-C5F8-433E-84C0-A7BE475F472E}"/>
    <cellStyle name="Normalno 3" xfId="9" xr:uid="{34DCE634-E3B3-4E8A-9101-C83962F2B158}"/>
    <cellStyle name="Percent" xfId="1" builtinId="5"/>
    <cellStyle name="Valuta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'4ish1'!$C$7</c:f>
              <c:strCache>
                <c:ptCount val="1"/>
                <c:pt idx="0">
                  <c:v>Broj klikova (000) 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4225306211723534"/>
                  <c:y val="-0.1717129629629629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0.10852471566054243"/>
                  <c:y val="-0.1670833333333333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xVal>
            <c:numRef>
              <c:f>'4ish1'!$B$8:$B$15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'4ish1'!$C$8:$C$15</c:f>
              <c:numCache>
                <c:formatCode>General</c:formatCode>
                <c:ptCount val="8"/>
                <c:pt idx="0">
                  <c:v>11.5</c:v>
                </c:pt>
                <c:pt idx="1">
                  <c:v>13</c:v>
                </c:pt>
                <c:pt idx="2">
                  <c:v>14.4</c:v>
                </c:pt>
                <c:pt idx="3">
                  <c:v>16</c:v>
                </c:pt>
                <c:pt idx="4">
                  <c:v>17.7</c:v>
                </c:pt>
                <c:pt idx="5">
                  <c:v>19.100000000000001</c:v>
                </c:pt>
                <c:pt idx="6">
                  <c:v>20.7</c:v>
                </c:pt>
                <c:pt idx="7">
                  <c:v>21.9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08-48EC-BED8-167D7BDD6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105440"/>
        <c:axId val="1996103520"/>
      </c:scatterChart>
      <c:valAx>
        <c:axId val="199610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96103520"/>
        <c:crosses val="autoZero"/>
        <c:crossBetween val="midCat"/>
      </c:valAx>
      <c:valAx>
        <c:axId val="199610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96105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497205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C206F1-CCE1-4E5B-88E9-8F5AFFEAC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5930" cy="498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12</xdr:col>
      <xdr:colOff>7409</xdr:colOff>
      <xdr:row>88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29CCD2-5568-4167-B059-E047280D3E52}"/>
            </a:ext>
          </a:extLst>
        </xdr:cNvPr>
        <xdr:cNvSpPr txBox="1"/>
      </xdr:nvSpPr>
      <xdr:spPr>
        <a:xfrm>
          <a:off x="609600" y="184151"/>
          <a:ext cx="6713009" cy="16135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FORMULE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hr-HR" sz="2800" b="1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ISHOD</a:t>
          </a:r>
          <a:endParaRPr lang="hr-HR" sz="2800" b="1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OSNOVNI POJMOVI U STATISTICI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Podjela obilježja: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nominalna, redoslijedna, omjerna i intervalna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GRUPIRANJE HISTOGRAM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Ako nema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Analysis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kliknemo na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Datoteka (Files) – Mogućnosti (Options)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otvaraju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Mogućnosti programa Excel (Excel 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tamo izaberemo opciju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Dodaci (Add-Ins)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kliknemo na dodatak koji želimo: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(Analysis ToolPak)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– VBA (Analysis ToolPak – VBA)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hr-HR" sz="1600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ISHOD</a:t>
          </a:r>
          <a:endParaRPr lang="hr-HR" sz="28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SREDNJE VRIJEDNOSTI I MJERE DISPERZIJE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prosjek = aritmetička sredina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=AVERAGE(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apsolutna mjera disperzije = standardna devijacija = prosječno odstupanje od prosjeka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relativna mjera disperzije = koeficijent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)/AVERAGE( : )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&lt; 30 %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30 %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50 %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50 %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medijan = iznos koji dijeli u omjeru 1:1 =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=MEDIAN(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mod = najčešća vrijednost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=MODE(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Raspon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=max( : )-min(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donji kvartil =  vrijednost koja niz dijeli u omjeru 1:3 = 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;1)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gornji kvartil vrijednost koja niz dijeli u omjeru 3:1 = q3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;3)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apsolutna mjera disperzije središnjih 50% = interkvartil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=q3-q1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relativna mjera disperzije središnjih 50% = koeficijent kvartilne devijacije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=(q3-q1)/(q3+q1) =Vq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Vq &lt; 0,2 -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0,3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0,3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vrijednost koja odvaja p% najnižih ili q% najviših(p=100-q)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=PERCENTILE( : ;p%)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 geometrijska sredina = prosječna promjena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=GEOMEAN(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 harmonijska sredina = prosječno vrijeme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=HARMEAN(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 Koeficijent zaobljenosti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=KURT(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 Koeficijent asimetrije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=SKEW( : )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ISHOD</a:t>
          </a:r>
          <a:endParaRPr lang="hr-HR" sz="28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Pearsonov koeficijent linearne korelacije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PEARSON( : ; : )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0,2 korelacija je neznatna</a:t>
          </a:r>
          <a:endParaRPr lang="hr-HR" sz="16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0,3 korelacija je slaba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0,3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0,5 korelacija je umjerena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0,5 korelacija je jaka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REGRESIJSKI MODELI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 MODEL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y=bx+a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EKSPONENCIJALNI MODEL	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y=a*e^(cx)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c%.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Napomena: ako je c &gt; 0,05 tada računamo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b=exp(c)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(na 4 decimale)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zapisati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y=a*b^x</a:t>
          </a:r>
          <a:endParaRPr lang="hr-HR" sz="1600">
            <a:effectLst/>
          </a:endParaRPr>
        </a:p>
        <a:p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= (b-1)*100%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 POTENCIJE, SNAGE, DVOSTRUKOLOGARITAMSKI (POWER, POTENCIJA, SNAGA)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y=a*x^b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1 jedinica,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1%,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b%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REPREZENTATIVNOST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R^2 % veze između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objašnjeno je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linearnim/eksponencijalnim/potencija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modelom.</a:t>
          </a:r>
          <a:endParaRPr lang="hr-HR" sz="1600">
            <a:effectLst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25400</xdr:colOff>
      <xdr:row>89</xdr:row>
      <xdr:rowOff>152397</xdr:rowOff>
    </xdr:from>
    <xdr:to>
      <xdr:col>12</xdr:col>
      <xdr:colOff>44450</xdr:colOff>
      <xdr:row>234</xdr:row>
      <xdr:rowOff>0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 editAs="oneCell">
    <xdr:from>
      <xdr:col>1</xdr:col>
      <xdr:colOff>215900</xdr:colOff>
      <xdr:row>177</xdr:row>
      <xdr:rowOff>161925</xdr:rowOff>
    </xdr:from>
    <xdr:to>
      <xdr:col>9</xdr:col>
      <xdr:colOff>445135</xdr:colOff>
      <xdr:row>191</xdr:row>
      <xdr:rowOff>163830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ABF18390-9971-45FA-B3D3-09A2FE34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32807275"/>
          <a:ext cx="5099685" cy="2541905"/>
        </a:xfrm>
        <a:prstGeom prst="rect">
          <a:avLst/>
        </a:prstGeom>
      </xdr:spPr>
    </xdr:pic>
    <xdr:clientData/>
  </xdr:twoCellAnchor>
  <xdr:twoCellAnchor editAs="oneCell">
    <xdr:from>
      <xdr:col>12</xdr:col>
      <xdr:colOff>368300</xdr:colOff>
      <xdr:row>179</xdr:row>
      <xdr:rowOff>57150</xdr:rowOff>
    </xdr:from>
    <xdr:to>
      <xdr:col>20</xdr:col>
      <xdr:colOff>597535</xdr:colOff>
      <xdr:row>193</xdr:row>
      <xdr:rowOff>74930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8AC0C576-2B2E-449E-A886-398EAD3CB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3500" y="33070800"/>
          <a:ext cx="5099685" cy="25514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16</xdr:col>
      <xdr:colOff>430530</xdr:colOff>
      <xdr:row>5</xdr:row>
      <xdr:rowOff>110490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F91BBFD-4604-4BB6-A1B3-B6608E23E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552450"/>
          <a:ext cx="3954780" cy="904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1095375</xdr:colOff>
      <xdr:row>31</xdr:row>
      <xdr:rowOff>0</xdr:rowOff>
    </xdr:from>
    <xdr:to>
      <xdr:col>5</xdr:col>
      <xdr:colOff>47625</xdr:colOff>
      <xdr:row>45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2649306-DE18-73DA-D145-5B13DA236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6540-0C35-42E0-92E2-C61E038F29BE}">
  <dimension ref="A1:I22"/>
  <sheetViews>
    <sheetView workbookViewId="0">
      <selection activeCell="D1" sqref="D1"/>
    </sheetView>
  </sheetViews>
  <sheetFormatPr defaultColWidth="8.7109375" defaultRowHeight="15" x14ac:dyDescent="0.25"/>
  <cols>
    <col min="1" max="1" width="17.5703125" style="77" customWidth="1"/>
    <col min="2" max="2" width="11.28515625" style="77" customWidth="1"/>
    <col min="3" max="3" width="8.7109375" style="77"/>
    <col min="4" max="4" width="10.7109375" style="77" customWidth="1"/>
    <col min="5" max="6" width="8.7109375" style="77"/>
    <col min="7" max="7" width="10.85546875" style="77" bestFit="1" customWidth="1"/>
    <col min="8" max="16384" width="8.7109375" style="77"/>
  </cols>
  <sheetData>
    <row r="1" spans="1:9" ht="26.25" x14ac:dyDescent="0.4">
      <c r="A1" s="76"/>
      <c r="D1" s="78" t="s">
        <v>11</v>
      </c>
      <c r="G1" s="76"/>
      <c r="I1" s="77" t="s">
        <v>12</v>
      </c>
    </row>
    <row r="2" spans="1:9" x14ac:dyDescent="0.25">
      <c r="D2" s="77" t="s">
        <v>62</v>
      </c>
      <c r="I2" s="77" t="s">
        <v>63</v>
      </c>
    </row>
    <row r="3" spans="1:9" x14ac:dyDescent="0.25">
      <c r="D3" s="95" t="s">
        <v>104</v>
      </c>
    </row>
    <row r="5" spans="1:9" x14ac:dyDescent="0.25">
      <c r="A5" s="79"/>
      <c r="B5" s="96" t="s">
        <v>13</v>
      </c>
      <c r="C5" s="97"/>
      <c r="D5" s="98"/>
      <c r="E5" s="96" t="s">
        <v>14</v>
      </c>
      <c r="F5" s="97"/>
      <c r="G5" s="98"/>
      <c r="H5" s="80"/>
    </row>
    <row r="6" spans="1:9" ht="30" x14ac:dyDescent="0.25">
      <c r="A6" s="79" t="s">
        <v>15</v>
      </c>
      <c r="B6" s="80" t="s">
        <v>16</v>
      </c>
      <c r="C6" s="80" t="s">
        <v>17</v>
      </c>
      <c r="D6" s="80" t="s">
        <v>18</v>
      </c>
      <c r="E6" s="80" t="s">
        <v>19</v>
      </c>
      <c r="F6" s="80" t="s">
        <v>20</v>
      </c>
      <c r="G6" s="80" t="s">
        <v>21</v>
      </c>
      <c r="H6" s="80" t="s">
        <v>22</v>
      </c>
    </row>
    <row r="7" spans="1:9" x14ac:dyDescent="0.25">
      <c r="A7" s="79" t="s">
        <v>23</v>
      </c>
      <c r="B7" s="81">
        <v>13</v>
      </c>
      <c r="C7" s="81">
        <v>13</v>
      </c>
      <c r="D7" s="81">
        <v>13</v>
      </c>
      <c r="E7" s="81">
        <v>13</v>
      </c>
      <c r="F7" s="81">
        <v>13</v>
      </c>
      <c r="G7" s="81">
        <v>13</v>
      </c>
      <c r="H7" s="81">
        <f>SUM(B7:G7)</f>
        <v>78</v>
      </c>
    </row>
    <row r="8" spans="1:9" ht="30" x14ac:dyDescent="0.25">
      <c r="A8" s="82" t="s">
        <v>24</v>
      </c>
      <c r="B8" s="83">
        <v>30</v>
      </c>
      <c r="C8" s="83">
        <v>30</v>
      </c>
      <c r="D8" s="83">
        <v>30</v>
      </c>
      <c r="E8" s="83">
        <v>30</v>
      </c>
      <c r="F8" s="83">
        <v>30</v>
      </c>
      <c r="G8" s="83">
        <v>30</v>
      </c>
      <c r="H8" s="83">
        <f>SUM(B8:G8)</f>
        <v>180</v>
      </c>
    </row>
    <row r="11" spans="1:9" x14ac:dyDescent="0.25">
      <c r="A11" s="84" t="s">
        <v>25</v>
      </c>
    </row>
    <row r="12" spans="1:9" x14ac:dyDescent="0.25">
      <c r="A12" s="84"/>
    </row>
    <row r="13" spans="1:9" x14ac:dyDescent="0.25">
      <c r="A13" s="84" t="s">
        <v>5</v>
      </c>
    </row>
    <row r="14" spans="1:9" x14ac:dyDescent="0.25">
      <c r="A14" s="84"/>
    </row>
    <row r="15" spans="1:9" x14ac:dyDescent="0.25">
      <c r="A15" s="84" t="s">
        <v>26</v>
      </c>
    </row>
    <row r="16" spans="1:9" x14ac:dyDescent="0.25">
      <c r="A16" s="84"/>
    </row>
    <row r="17" spans="1:1" x14ac:dyDescent="0.25">
      <c r="A17" s="84" t="s">
        <v>27</v>
      </c>
    </row>
    <row r="18" spans="1:1" x14ac:dyDescent="0.25">
      <c r="A18" s="84"/>
    </row>
    <row r="19" spans="1:1" x14ac:dyDescent="0.25">
      <c r="A19" s="84" t="s">
        <v>6</v>
      </c>
    </row>
    <row r="20" spans="1:1" x14ac:dyDescent="0.25">
      <c r="A20" s="84"/>
    </row>
    <row r="21" spans="1:1" x14ac:dyDescent="0.25">
      <c r="A21" s="84" t="s">
        <v>4</v>
      </c>
    </row>
    <row r="22" spans="1:1" x14ac:dyDescent="0.25">
      <c r="A22" s="84"/>
    </row>
  </sheetData>
  <mergeCells count="2">
    <mergeCell ref="B5:D5"/>
    <mergeCell ref="E5:G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91"/>
  <sheetViews>
    <sheetView zoomScaleNormal="100" workbookViewId="0">
      <selection activeCell="D20" sqref="D20"/>
    </sheetView>
  </sheetViews>
  <sheetFormatPr defaultColWidth="9.140625" defaultRowHeight="15" x14ac:dyDescent="0.25"/>
  <cols>
    <col min="1" max="1" width="17" style="27" customWidth="1"/>
    <col min="2" max="2" width="17.5703125" style="27" customWidth="1"/>
    <col min="3" max="3" width="17.85546875" style="27" bestFit="1" customWidth="1"/>
    <col min="4" max="4" width="19.140625" style="27" bestFit="1" customWidth="1"/>
    <col min="5" max="5" width="13.28515625" style="27" customWidth="1"/>
    <col min="6" max="6" width="10" style="27" customWidth="1"/>
    <col min="7" max="16384" width="9.140625" style="27"/>
  </cols>
  <sheetData>
    <row r="1" spans="1:16" x14ac:dyDescent="0.25">
      <c r="A1" t="s">
        <v>29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</row>
    <row r="3" spans="1:16" x14ac:dyDescent="0.25">
      <c r="A3"/>
      <c r="B3"/>
      <c r="D3"/>
      <c r="E3"/>
      <c r="F3"/>
      <c r="G3"/>
      <c r="H3"/>
      <c r="I3"/>
      <c r="J3"/>
      <c r="K3"/>
      <c r="L3"/>
      <c r="M3"/>
      <c r="N3"/>
      <c r="O3"/>
      <c r="P3"/>
    </row>
    <row r="4" spans="1:16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pans="1:16" x14ac:dyDescent="0.25">
      <c r="A6"/>
      <c r="B6"/>
      <c r="C6"/>
      <c r="D6" s="12"/>
      <c r="E6"/>
      <c r="F6" s="12"/>
      <c r="G6"/>
      <c r="H6" s="12"/>
      <c r="I6"/>
      <c r="J6"/>
      <c r="K6"/>
      <c r="L6"/>
      <c r="M6"/>
      <c r="N6"/>
      <c r="O6"/>
      <c r="P6"/>
    </row>
    <row r="7" spans="1:16" ht="30.75" thickBot="1" x14ac:dyDescent="0.3">
      <c r="A7" s="5" t="s">
        <v>3</v>
      </c>
      <c r="B7" s="5" t="s">
        <v>127</v>
      </c>
      <c r="C7" s="10" t="s">
        <v>128</v>
      </c>
      <c r="D7" s="1" t="s">
        <v>107</v>
      </c>
      <c r="E7" s="18" t="s">
        <v>111</v>
      </c>
      <c r="F7" s="18"/>
      <c r="G7" s="1"/>
      <c r="H7" s="1"/>
      <c r="I7" s="1"/>
      <c r="J7"/>
      <c r="K7"/>
      <c r="L7"/>
      <c r="M7"/>
      <c r="N7"/>
      <c r="O7"/>
      <c r="P7"/>
    </row>
    <row r="8" spans="1:16" x14ac:dyDescent="0.25">
      <c r="A8" s="16">
        <v>2016</v>
      </c>
      <c r="B8" s="16">
        <v>0</v>
      </c>
      <c r="C8" s="2">
        <v>11.5</v>
      </c>
      <c r="D8" s="14" t="s">
        <v>108</v>
      </c>
      <c r="E8" s="14">
        <v>100</v>
      </c>
      <c r="F8"/>
      <c r="G8"/>
      <c r="H8"/>
      <c r="I8"/>
      <c r="J8"/>
      <c r="K8"/>
      <c r="L8"/>
      <c r="M8"/>
      <c r="N8"/>
      <c r="O8"/>
    </row>
    <row r="9" spans="1:16" x14ac:dyDescent="0.25">
      <c r="A9" s="16">
        <v>2017</v>
      </c>
      <c r="B9" s="16">
        <v>1</v>
      </c>
      <c r="C9" s="2">
        <v>13</v>
      </c>
      <c r="D9" s="14">
        <f>C9/C8*100</f>
        <v>113.04347826086956</v>
      </c>
      <c r="E9" s="14">
        <f>C9/$C$8*100</f>
        <v>113.04347826086956</v>
      </c>
      <c r="F9"/>
      <c r="G9"/>
      <c r="H9"/>
      <c r="I9"/>
      <c r="J9"/>
      <c r="K9"/>
      <c r="L9"/>
      <c r="M9"/>
      <c r="N9"/>
      <c r="O9"/>
    </row>
    <row r="10" spans="1:16" x14ac:dyDescent="0.25">
      <c r="A10" s="16">
        <v>2018</v>
      </c>
      <c r="B10" s="16">
        <v>2</v>
      </c>
      <c r="C10" s="2">
        <v>14.4</v>
      </c>
      <c r="D10" s="14">
        <f t="shared" ref="D10:D15" si="0">C10/C9*100</f>
        <v>110.76923076923077</v>
      </c>
      <c r="E10" s="14">
        <f t="shared" ref="E10:E15" si="1">C10/$C$8*100</f>
        <v>125.21739130434784</v>
      </c>
      <c r="F10"/>
      <c r="G10"/>
      <c r="H10"/>
      <c r="I10"/>
      <c r="J10"/>
      <c r="K10"/>
      <c r="L10"/>
      <c r="M10"/>
      <c r="N10"/>
      <c r="O10"/>
    </row>
    <row r="11" spans="1:16" x14ac:dyDescent="0.25">
      <c r="A11" s="16">
        <v>2019</v>
      </c>
      <c r="B11" s="16">
        <v>3</v>
      </c>
      <c r="C11" s="2">
        <v>16</v>
      </c>
      <c r="D11" s="101">
        <f t="shared" si="0"/>
        <v>111.11111111111111</v>
      </c>
      <c r="E11" s="103">
        <f t="shared" si="1"/>
        <v>139.13043478260869</v>
      </c>
      <c r="F11"/>
      <c r="G11"/>
      <c r="H11"/>
      <c r="I11"/>
      <c r="J11"/>
      <c r="K11"/>
      <c r="L11"/>
      <c r="M11"/>
      <c r="N11"/>
      <c r="O11"/>
    </row>
    <row r="12" spans="1:16" x14ac:dyDescent="0.25">
      <c r="A12" s="16">
        <v>2020</v>
      </c>
      <c r="B12" s="16">
        <v>4</v>
      </c>
      <c r="C12" s="2">
        <v>17.7</v>
      </c>
      <c r="D12" s="14">
        <f t="shared" si="0"/>
        <v>110.625</v>
      </c>
      <c r="E12" s="14">
        <f t="shared" si="1"/>
        <v>153.91304347826087</v>
      </c>
      <c r="F12"/>
      <c r="G12"/>
      <c r="H12"/>
      <c r="I12"/>
      <c r="J12"/>
      <c r="K12"/>
      <c r="L12"/>
      <c r="M12"/>
      <c r="N12"/>
      <c r="O12"/>
    </row>
    <row r="13" spans="1:16" x14ac:dyDescent="0.25">
      <c r="A13" s="16">
        <v>2021</v>
      </c>
      <c r="B13" s="16">
        <v>5</v>
      </c>
      <c r="C13" s="2">
        <v>19.100000000000001</v>
      </c>
      <c r="D13" s="14">
        <f t="shared" si="0"/>
        <v>107.90960451977402</v>
      </c>
      <c r="E13" s="14">
        <f t="shared" si="1"/>
        <v>166.08695652173915</v>
      </c>
      <c r="F13"/>
      <c r="G13"/>
      <c r="H13"/>
      <c r="I13"/>
      <c r="J13"/>
      <c r="K13"/>
      <c r="L13"/>
      <c r="M13"/>
      <c r="N13"/>
      <c r="O13"/>
    </row>
    <row r="14" spans="1:16" x14ac:dyDescent="0.25">
      <c r="A14" s="16">
        <v>2022</v>
      </c>
      <c r="B14" s="16">
        <v>6</v>
      </c>
      <c r="C14" s="2">
        <v>20.7</v>
      </c>
      <c r="D14" s="14">
        <f t="shared" si="0"/>
        <v>108.37696335078533</v>
      </c>
      <c r="E14" s="14">
        <f t="shared" si="1"/>
        <v>180</v>
      </c>
      <c r="F14"/>
      <c r="G14"/>
      <c r="H14"/>
      <c r="I14"/>
      <c r="J14"/>
      <c r="K14"/>
      <c r="L14"/>
      <c r="M14"/>
      <c r="N14"/>
      <c r="O14"/>
    </row>
    <row r="15" spans="1:16" x14ac:dyDescent="0.25">
      <c r="A15" s="16">
        <v>2023</v>
      </c>
      <c r="B15" s="16">
        <v>7</v>
      </c>
      <c r="C15" s="2">
        <v>21.9</v>
      </c>
      <c r="D15" s="14">
        <f t="shared" si="0"/>
        <v>105.79710144927536</v>
      </c>
      <c r="E15" s="14">
        <f t="shared" si="1"/>
        <v>190.43478260869563</v>
      </c>
      <c r="F15"/>
      <c r="G15"/>
      <c r="H15"/>
      <c r="I15"/>
      <c r="J15"/>
      <c r="K15"/>
      <c r="L15"/>
      <c r="M15"/>
      <c r="N15"/>
      <c r="O15"/>
    </row>
    <row r="16" spans="1:16" x14ac:dyDescent="0.25">
      <c r="A16" s="16">
        <v>2024</v>
      </c>
      <c r="B16" s="16">
        <v>8</v>
      </c>
      <c r="F16"/>
    </row>
    <row r="17" spans="1:7" x14ac:dyDescent="0.25">
      <c r="A17" s="16">
        <v>2025</v>
      </c>
      <c r="B17" s="16">
        <v>9</v>
      </c>
      <c r="C17" s="106">
        <f>1.5131*9 + 11.492</f>
        <v>25.1099</v>
      </c>
    </row>
    <row r="19" spans="1:7" x14ac:dyDescent="0.25">
      <c r="A19" s="99" t="s">
        <v>105</v>
      </c>
      <c r="B19" s="99"/>
      <c r="F19" s="99" t="s">
        <v>112</v>
      </c>
    </row>
    <row r="20" spans="1:7" ht="18" x14ac:dyDescent="0.35">
      <c r="A20" s="100" t="s">
        <v>106</v>
      </c>
      <c r="B20" s="100"/>
      <c r="F20" s="100" t="s">
        <v>113</v>
      </c>
      <c r="G20" s="28"/>
    </row>
    <row r="23" spans="1:7" x14ac:dyDescent="0.25">
      <c r="A23" s="27" t="s">
        <v>109</v>
      </c>
    </row>
    <row r="24" spans="1:7" x14ac:dyDescent="0.25">
      <c r="A24" s="27" t="s">
        <v>8</v>
      </c>
    </row>
    <row r="25" spans="1:7" x14ac:dyDescent="0.25">
      <c r="A25" s="102">
        <f>D11-100</f>
        <v>11.111111111111114</v>
      </c>
      <c r="B25" s="102"/>
      <c r="C25" s="27" t="s">
        <v>110</v>
      </c>
    </row>
    <row r="27" spans="1:7" x14ac:dyDescent="0.25">
      <c r="A27" s="27" t="s">
        <v>109</v>
      </c>
    </row>
    <row r="28" spans="1:7" x14ac:dyDescent="0.25">
      <c r="A28" s="27" t="s">
        <v>10</v>
      </c>
      <c r="C28" s="27" t="s">
        <v>114</v>
      </c>
    </row>
    <row r="29" spans="1:7" x14ac:dyDescent="0.25">
      <c r="A29" s="104">
        <f>E11-100</f>
        <v>39.130434782608688</v>
      </c>
      <c r="B29" s="104"/>
    </row>
    <row r="32" spans="1:7" x14ac:dyDescent="0.25">
      <c r="A32" s="27" t="s">
        <v>115</v>
      </c>
    </row>
    <row r="48" spans="2:3" x14ac:dyDescent="0.25">
      <c r="B48" s="99" t="s">
        <v>116</v>
      </c>
      <c r="C48" s="99" t="s">
        <v>117</v>
      </c>
    </row>
    <row r="49" spans="2:3" x14ac:dyDescent="0.25">
      <c r="B49" s="99" t="s">
        <v>120</v>
      </c>
      <c r="C49"/>
    </row>
    <row r="50" spans="2:3" x14ac:dyDescent="0.25">
      <c r="B50" s="99" t="s">
        <v>121</v>
      </c>
      <c r="C50"/>
    </row>
    <row r="51" spans="2:3" x14ac:dyDescent="0.25">
      <c r="B51" s="99" t="s">
        <v>122</v>
      </c>
      <c r="C51"/>
    </row>
    <row r="52" spans="2:3" x14ac:dyDescent="0.25">
      <c r="B52" s="99"/>
      <c r="C52"/>
    </row>
    <row r="53" spans="2:3" x14ac:dyDescent="0.25">
      <c r="B53" s="100" t="s">
        <v>118</v>
      </c>
      <c r="C53"/>
    </row>
    <row r="54" spans="2:3" x14ac:dyDescent="0.25">
      <c r="B54" s="100" t="s">
        <v>119</v>
      </c>
      <c r="C54"/>
    </row>
    <row r="55" spans="2:3" x14ac:dyDescent="0.25">
      <c r="B55" s="100"/>
      <c r="C55"/>
    </row>
    <row r="56" spans="2:3" x14ac:dyDescent="0.25">
      <c r="B56" s="105" t="s">
        <v>123</v>
      </c>
    </row>
    <row r="57" spans="2:3" x14ac:dyDescent="0.25">
      <c r="B57" s="105" t="s">
        <v>124</v>
      </c>
    </row>
    <row r="59" spans="2:3" x14ac:dyDescent="0.25">
      <c r="B59" s="27" t="s">
        <v>125</v>
      </c>
      <c r="C59" s="27" t="s">
        <v>129</v>
      </c>
    </row>
    <row r="60" spans="2:3" x14ac:dyDescent="0.25">
      <c r="B60" s="27" t="s">
        <v>126</v>
      </c>
      <c r="C60" s="27" t="s">
        <v>130</v>
      </c>
    </row>
    <row r="64" spans="2:3" x14ac:dyDescent="0.25">
      <c r="B64" s="99"/>
      <c r="C64"/>
    </row>
    <row r="65" spans="2:3" x14ac:dyDescent="0.25">
      <c r="B65" s="99"/>
      <c r="C65"/>
    </row>
    <row r="66" spans="2:3" x14ac:dyDescent="0.25">
      <c r="B66" s="99"/>
      <c r="C66"/>
    </row>
    <row r="67" spans="2:3" x14ac:dyDescent="0.25">
      <c r="B67" s="99" t="s">
        <v>131</v>
      </c>
      <c r="C67" s="99" t="s">
        <v>132</v>
      </c>
    </row>
    <row r="68" spans="2:3" x14ac:dyDescent="0.25">
      <c r="B68" s="100" t="s">
        <v>133</v>
      </c>
      <c r="C68"/>
    </row>
    <row r="69" spans="2:3" x14ac:dyDescent="0.25">
      <c r="B69" s="100" t="s">
        <v>134</v>
      </c>
      <c r="C69"/>
    </row>
    <row r="71" spans="2:3" x14ac:dyDescent="0.25">
      <c r="B71" s="99" t="s">
        <v>120</v>
      </c>
      <c r="C71"/>
    </row>
    <row r="72" spans="2:3" x14ac:dyDescent="0.25">
      <c r="B72" s="99" t="s">
        <v>121</v>
      </c>
      <c r="C72"/>
    </row>
    <row r="73" spans="2:3" x14ac:dyDescent="0.25">
      <c r="B73" s="99" t="s">
        <v>122</v>
      </c>
      <c r="C73"/>
    </row>
    <row r="75" spans="2:3" x14ac:dyDescent="0.25">
      <c r="B75" s="105" t="s">
        <v>135</v>
      </c>
    </row>
    <row r="76" spans="2:3" x14ac:dyDescent="0.25">
      <c r="B76" s="105" t="s">
        <v>136</v>
      </c>
    </row>
    <row r="78" spans="2:3" x14ac:dyDescent="0.25">
      <c r="B78" s="27" t="s">
        <v>137</v>
      </c>
      <c r="C78" s="27" t="s">
        <v>138</v>
      </c>
    </row>
    <row r="79" spans="2:3" x14ac:dyDescent="0.25">
      <c r="B79" s="27" t="s">
        <v>144</v>
      </c>
      <c r="C79" s="27" t="s">
        <v>139</v>
      </c>
    </row>
    <row r="80" spans="2:3" x14ac:dyDescent="0.25">
      <c r="B80" s="27" t="s">
        <v>140</v>
      </c>
    </row>
    <row r="81" spans="1:3" x14ac:dyDescent="0.25">
      <c r="B81" s="100" t="s">
        <v>141</v>
      </c>
    </row>
    <row r="82" spans="1:3" x14ac:dyDescent="0.25">
      <c r="B82" s="100" t="s">
        <v>142</v>
      </c>
    </row>
    <row r="84" spans="1:3" x14ac:dyDescent="0.25">
      <c r="B84" s="27" t="s">
        <v>143</v>
      </c>
      <c r="C84" s="27" t="e">
        <f>EXP(B79)</f>
        <v>#VALUE!</v>
      </c>
    </row>
    <row r="87" spans="1:3" x14ac:dyDescent="0.25">
      <c r="A87" s="27" t="s">
        <v>145</v>
      </c>
    </row>
    <row r="88" spans="1:3" x14ac:dyDescent="0.25">
      <c r="A88" s="27" t="s">
        <v>146</v>
      </c>
    </row>
    <row r="89" spans="1:3" x14ac:dyDescent="0.25">
      <c r="A89" s="27" t="s">
        <v>147</v>
      </c>
    </row>
    <row r="90" spans="1:3" x14ac:dyDescent="0.25">
      <c r="A90" s="106">
        <f>C17</f>
        <v>25.1099</v>
      </c>
    </row>
    <row r="91" spans="1:3" x14ac:dyDescent="0.25">
      <c r="B91" s="27" t="s">
        <v>148</v>
      </c>
    </row>
  </sheetData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29"/>
  <sheetViews>
    <sheetView tabSelected="1" topLeftCell="A3" workbookViewId="0">
      <selection activeCell="A22" sqref="A22"/>
    </sheetView>
  </sheetViews>
  <sheetFormatPr defaultColWidth="9.140625" defaultRowHeight="15" x14ac:dyDescent="0.25"/>
  <cols>
    <col min="1" max="1" width="18.42578125" style="23" customWidth="1"/>
    <col min="2" max="2" width="13.5703125" style="23" customWidth="1"/>
    <col min="3" max="3" width="12.42578125" style="23" customWidth="1"/>
    <col min="4" max="4" width="12.85546875" style="23" customWidth="1"/>
    <col min="5" max="16384" width="9.140625" style="23"/>
  </cols>
  <sheetData>
    <row r="1" spans="1:16" x14ac:dyDescent="0.25">
      <c r="A1" t="s">
        <v>1</v>
      </c>
      <c r="B1"/>
      <c r="C1"/>
      <c r="D1"/>
      <c r="E1"/>
      <c r="F1"/>
      <c r="G1"/>
      <c r="H1"/>
      <c r="I1"/>
      <c r="J1"/>
    </row>
    <row r="2" spans="1:16" x14ac:dyDescent="0.25">
      <c r="A2"/>
      <c r="B2"/>
      <c r="C2"/>
      <c r="D2"/>
      <c r="E2"/>
      <c r="F2"/>
      <c r="G2"/>
      <c r="H2"/>
      <c r="I2"/>
      <c r="J2"/>
    </row>
    <row r="3" spans="1:16" x14ac:dyDescent="0.25">
      <c r="A3" t="s">
        <v>1</v>
      </c>
      <c r="B3"/>
      <c r="C3"/>
      <c r="D3"/>
      <c r="E3"/>
      <c r="F3"/>
      <c r="G3"/>
      <c r="H3"/>
      <c r="I3"/>
      <c r="J3"/>
    </row>
    <row r="4" spans="1:16" x14ac:dyDescent="0.25">
      <c r="A4"/>
      <c r="B4"/>
      <c r="C4"/>
      <c r="D4"/>
      <c r="E4"/>
      <c r="F4"/>
      <c r="G4"/>
      <c r="H4"/>
      <c r="I4"/>
      <c r="J4"/>
      <c r="K4" s="25"/>
      <c r="L4" s="25"/>
      <c r="M4" s="25"/>
      <c r="N4" s="25"/>
      <c r="O4" s="25"/>
      <c r="P4" s="25"/>
    </row>
    <row r="5" spans="1:16" ht="45.75" thickBot="1" x14ac:dyDescent="0.3">
      <c r="A5" s="5" t="s">
        <v>3</v>
      </c>
      <c r="B5" s="5" t="s">
        <v>87</v>
      </c>
      <c r="C5" s="44" t="s">
        <v>151</v>
      </c>
      <c r="D5" s="44" t="s">
        <v>157</v>
      </c>
      <c r="E5"/>
      <c r="F5"/>
      <c r="G5" s="99" t="s">
        <v>154</v>
      </c>
      <c r="H5"/>
      <c r="I5"/>
      <c r="J5"/>
    </row>
    <row r="6" spans="1:16" ht="18" x14ac:dyDescent="0.35">
      <c r="A6" s="17">
        <v>2010</v>
      </c>
      <c r="B6" s="74">
        <v>101</v>
      </c>
      <c r="C6"/>
      <c r="D6" s="14">
        <f>$D$16*B6/100</f>
        <v>2.323</v>
      </c>
      <c r="F6"/>
      <c r="G6" s="100" t="s">
        <v>155</v>
      </c>
      <c r="H6"/>
      <c r="I6"/>
      <c r="J6"/>
    </row>
    <row r="7" spans="1:16" ht="18" x14ac:dyDescent="0.35">
      <c r="A7" s="16">
        <v>2011</v>
      </c>
      <c r="B7" s="107">
        <v>96</v>
      </c>
      <c r="C7"/>
      <c r="D7" s="14">
        <f t="shared" ref="D7:D18" si="0">$D$16*B7/100</f>
        <v>2.2079999999999997</v>
      </c>
      <c r="E7"/>
      <c r="F7"/>
      <c r="G7" s="100" t="s">
        <v>156</v>
      </c>
      <c r="H7"/>
      <c r="I7"/>
      <c r="J7" s="24"/>
    </row>
    <row r="8" spans="1:16" x14ac:dyDescent="0.25">
      <c r="A8" s="17">
        <v>2012</v>
      </c>
      <c r="B8" s="68">
        <v>97</v>
      </c>
      <c r="C8">
        <v>100</v>
      </c>
      <c r="D8" s="14">
        <f t="shared" si="0"/>
        <v>2.2309999999999999</v>
      </c>
      <c r="E8"/>
      <c r="F8"/>
      <c r="G8" s="100"/>
      <c r="H8"/>
      <c r="I8"/>
    </row>
    <row r="9" spans="1:16" x14ac:dyDescent="0.25">
      <c r="A9" s="16">
        <v>2013</v>
      </c>
      <c r="B9" s="68">
        <v>99</v>
      </c>
      <c r="C9" s="14"/>
      <c r="D9" s="14">
        <f t="shared" si="0"/>
        <v>2.2769999999999997</v>
      </c>
      <c r="E9"/>
      <c r="F9"/>
      <c r="G9"/>
      <c r="H9"/>
      <c r="I9"/>
    </row>
    <row r="10" spans="1:16" x14ac:dyDescent="0.25">
      <c r="A10" s="17">
        <v>2014</v>
      </c>
      <c r="B10" s="68">
        <v>101</v>
      </c>
      <c r="C10"/>
      <c r="D10" s="14">
        <f t="shared" si="0"/>
        <v>2.323</v>
      </c>
      <c r="E10"/>
      <c r="F10"/>
      <c r="G10"/>
      <c r="H10"/>
      <c r="I10"/>
    </row>
    <row r="11" spans="1:16" x14ac:dyDescent="0.25">
      <c r="A11" s="16">
        <v>2015</v>
      </c>
      <c r="B11" s="68">
        <v>101</v>
      </c>
      <c r="C11"/>
      <c r="D11" s="14">
        <f t="shared" si="0"/>
        <v>2.323</v>
      </c>
      <c r="E11"/>
      <c r="F11"/>
      <c r="G11"/>
      <c r="H11"/>
      <c r="I11"/>
    </row>
    <row r="12" spans="1:16" x14ac:dyDescent="0.25">
      <c r="A12" s="17">
        <v>2016</v>
      </c>
      <c r="B12" s="68">
        <v>100</v>
      </c>
      <c r="C12"/>
      <c r="D12" s="14">
        <f t="shared" si="0"/>
        <v>2.2999999999999998</v>
      </c>
      <c r="E12"/>
      <c r="F12"/>
      <c r="G12"/>
      <c r="H12"/>
      <c r="I12"/>
    </row>
    <row r="13" spans="1:16" x14ac:dyDescent="0.25">
      <c r="A13" s="16">
        <v>2017</v>
      </c>
      <c r="B13" s="68">
        <v>103</v>
      </c>
      <c r="C13"/>
      <c r="D13" s="14">
        <f t="shared" si="0"/>
        <v>2.3689999999999998</v>
      </c>
      <c r="E13"/>
      <c r="F13"/>
      <c r="G13"/>
      <c r="H13"/>
      <c r="I13"/>
    </row>
    <row r="14" spans="1:16" x14ac:dyDescent="0.25">
      <c r="A14" s="17">
        <v>2018</v>
      </c>
      <c r="B14" s="68">
        <v>106</v>
      </c>
      <c r="C14"/>
      <c r="D14" s="14">
        <f t="shared" si="0"/>
        <v>2.4379999999999997</v>
      </c>
      <c r="E14"/>
      <c r="F14"/>
      <c r="G14"/>
      <c r="H14"/>
      <c r="I14"/>
    </row>
    <row r="15" spans="1:16" x14ac:dyDescent="0.25">
      <c r="A15" s="16">
        <v>2019</v>
      </c>
      <c r="B15" s="68">
        <v>108</v>
      </c>
      <c r="C15"/>
      <c r="D15" s="14">
        <f t="shared" si="0"/>
        <v>2.484</v>
      </c>
      <c r="E15"/>
      <c r="F15"/>
      <c r="G15"/>
      <c r="H15"/>
      <c r="I15"/>
    </row>
    <row r="16" spans="1:16" x14ac:dyDescent="0.25">
      <c r="A16" s="17">
        <v>2020</v>
      </c>
      <c r="B16" s="68">
        <v>108</v>
      </c>
      <c r="C16"/>
      <c r="D16" s="14">
        <v>2.2999999999999998</v>
      </c>
      <c r="E16"/>
      <c r="F16"/>
      <c r="G16"/>
      <c r="H16"/>
      <c r="I16"/>
    </row>
    <row r="17" spans="1:9" x14ac:dyDescent="0.25">
      <c r="A17" s="16">
        <v>2021</v>
      </c>
      <c r="B17" s="68">
        <v>109</v>
      </c>
      <c r="C17"/>
      <c r="D17" s="14">
        <f t="shared" si="0"/>
        <v>2.5069999999999997</v>
      </c>
      <c r="E17"/>
      <c r="F17"/>
      <c r="G17"/>
      <c r="H17"/>
      <c r="I17"/>
    </row>
    <row r="18" spans="1:9" x14ac:dyDescent="0.25">
      <c r="A18" s="17">
        <v>2022</v>
      </c>
      <c r="B18" s="68">
        <v>109</v>
      </c>
      <c r="C18"/>
      <c r="D18" s="14">
        <f t="shared" si="0"/>
        <v>2.5069999999999997</v>
      </c>
      <c r="E18"/>
      <c r="F18"/>
      <c r="G18"/>
      <c r="H18"/>
      <c r="I18"/>
    </row>
    <row r="21" spans="1:9" x14ac:dyDescent="0.25">
      <c r="A21" s="23" t="s">
        <v>149</v>
      </c>
    </row>
    <row r="22" spans="1:9" x14ac:dyDescent="0.25">
      <c r="A22" s="23" t="s">
        <v>7</v>
      </c>
      <c r="B22" s="23" t="s">
        <v>150</v>
      </c>
    </row>
    <row r="23" spans="1:9" x14ac:dyDescent="0.25">
      <c r="A23" s="108">
        <f>B7-100</f>
        <v>-4</v>
      </c>
    </row>
    <row r="28" spans="1:9" x14ac:dyDescent="0.25">
      <c r="A28" s="99" t="s">
        <v>152</v>
      </c>
    </row>
    <row r="29" spans="1:9" ht="18.75" x14ac:dyDescent="0.35">
      <c r="A29" s="100" t="s">
        <v>153</v>
      </c>
    </row>
  </sheetData>
  <sortState xmlns:xlrd2="http://schemas.microsoft.com/office/spreadsheetml/2017/richdata2" ref="B7:B18">
    <sortCondition ref="B6:B18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5"/>
  <sheetViews>
    <sheetView workbookViewId="0">
      <selection activeCell="H29" sqref="H29"/>
    </sheetView>
  </sheetViews>
  <sheetFormatPr defaultRowHeight="15" x14ac:dyDescent="0.25"/>
  <cols>
    <col min="1" max="1" width="22.140625" customWidth="1"/>
    <col min="2" max="2" width="14.42578125" customWidth="1"/>
    <col min="4" max="4" width="16.42578125" bestFit="1" customWidth="1"/>
    <col min="5" max="5" width="12" bestFit="1" customWidth="1"/>
    <col min="6" max="6" width="11.5703125" bestFit="1" customWidth="1"/>
    <col min="14" max="14" width="12.140625" customWidth="1"/>
  </cols>
  <sheetData>
    <row r="1" spans="1:9" x14ac:dyDescent="0.25">
      <c r="A1" t="s">
        <v>0</v>
      </c>
    </row>
    <row r="4" spans="1:9" x14ac:dyDescent="0.25">
      <c r="A4" s="11"/>
      <c r="B4" s="11"/>
      <c r="C4" s="11"/>
      <c r="D4" s="11"/>
      <c r="E4" s="54" t="s">
        <v>89</v>
      </c>
      <c r="F4" s="72" t="s">
        <v>88</v>
      </c>
      <c r="G4" s="11"/>
      <c r="H4" s="11"/>
      <c r="I4" s="11"/>
    </row>
    <row r="5" spans="1:9" x14ac:dyDescent="0.25">
      <c r="A5" s="54" t="s">
        <v>89</v>
      </c>
      <c r="B5" s="72" t="s">
        <v>88</v>
      </c>
      <c r="C5" s="11"/>
      <c r="D5" s="11" t="s">
        <v>158</v>
      </c>
      <c r="E5" s="11">
        <f>KURT(A6:A35)</f>
        <v>-1.1999999999999997</v>
      </c>
      <c r="F5" s="11">
        <f>KURT(B6:B35)</f>
        <v>-0.58991447809434838</v>
      </c>
      <c r="G5" s="11"/>
      <c r="H5" s="11" t="s">
        <v>159</v>
      </c>
      <c r="I5" s="11" t="s">
        <v>161</v>
      </c>
    </row>
    <row r="6" spans="1:9" ht="17.25" customHeight="1" x14ac:dyDescent="0.25">
      <c r="A6" s="90">
        <v>1</v>
      </c>
      <c r="B6" s="75">
        <v>13</v>
      </c>
      <c r="C6" s="11"/>
      <c r="D6" s="11" t="s">
        <v>163</v>
      </c>
      <c r="E6" s="11">
        <f>SKEW(A6:A35)</f>
        <v>6.5628947268482166E-17</v>
      </c>
      <c r="F6" s="11">
        <f>SKEW(B6:B35)</f>
        <v>0.14209149803071319</v>
      </c>
      <c r="G6" s="11"/>
      <c r="H6" s="11" t="s">
        <v>160</v>
      </c>
      <c r="I6" s="11" t="s">
        <v>162</v>
      </c>
    </row>
    <row r="7" spans="1:9" x14ac:dyDescent="0.25">
      <c r="A7" s="90">
        <v>2</v>
      </c>
      <c r="B7" s="75">
        <v>15</v>
      </c>
      <c r="C7" s="11"/>
      <c r="D7" s="11"/>
      <c r="E7" s="11"/>
      <c r="F7" s="11"/>
      <c r="G7" s="11"/>
      <c r="H7" s="11"/>
      <c r="I7" s="11"/>
    </row>
    <row r="8" spans="1:9" x14ac:dyDescent="0.25">
      <c r="A8" s="90">
        <v>3</v>
      </c>
      <c r="B8" s="75">
        <v>18</v>
      </c>
      <c r="C8" s="11"/>
      <c r="D8" s="11"/>
      <c r="E8" s="11"/>
      <c r="F8" s="11"/>
      <c r="G8" s="11"/>
      <c r="H8" s="11"/>
      <c r="I8" s="11"/>
    </row>
    <row r="9" spans="1:9" x14ac:dyDescent="0.25">
      <c r="A9" s="90">
        <v>4</v>
      </c>
      <c r="B9" s="75">
        <v>20</v>
      </c>
      <c r="C9" s="11"/>
      <c r="D9" s="11"/>
      <c r="E9" s="11"/>
      <c r="F9" s="11"/>
      <c r="G9" s="11"/>
      <c r="H9" s="11"/>
      <c r="I9" s="11"/>
    </row>
    <row r="10" spans="1:9" x14ac:dyDescent="0.25">
      <c r="A10" s="90">
        <v>5</v>
      </c>
      <c r="B10" s="75">
        <v>22</v>
      </c>
      <c r="C10" s="11"/>
      <c r="D10" s="110" t="s">
        <v>164</v>
      </c>
      <c r="E10" s="11"/>
      <c r="F10" s="11"/>
      <c r="G10" s="11"/>
      <c r="H10" s="11"/>
      <c r="I10" s="11"/>
    </row>
    <row r="11" spans="1:9" x14ac:dyDescent="0.25">
      <c r="A11" s="90">
        <v>6</v>
      </c>
      <c r="B11" s="75">
        <v>25</v>
      </c>
      <c r="C11" s="11"/>
      <c r="D11" s="11"/>
      <c r="E11" s="11"/>
      <c r="F11" s="11"/>
      <c r="G11" s="11"/>
      <c r="H11" s="11"/>
      <c r="I11" s="11"/>
    </row>
    <row r="12" spans="1:9" x14ac:dyDescent="0.25">
      <c r="A12" s="90">
        <v>7</v>
      </c>
      <c r="B12" s="75">
        <v>30</v>
      </c>
      <c r="C12" s="11"/>
      <c r="D12" s="109" t="s">
        <v>165</v>
      </c>
      <c r="E12" s="11"/>
      <c r="F12" s="11"/>
      <c r="G12" s="11"/>
      <c r="H12" s="11"/>
      <c r="I12" s="11"/>
    </row>
    <row r="13" spans="1:9" x14ac:dyDescent="0.25">
      <c r="A13" s="90">
        <v>8</v>
      </c>
      <c r="B13" s="75">
        <v>30</v>
      </c>
      <c r="C13" s="11"/>
      <c r="D13" s="11"/>
      <c r="E13" s="11"/>
      <c r="F13" s="11"/>
      <c r="G13" s="11"/>
      <c r="H13" s="11"/>
      <c r="I13" s="11"/>
    </row>
    <row r="14" spans="1:9" x14ac:dyDescent="0.25">
      <c r="A14" s="90">
        <v>9</v>
      </c>
      <c r="B14" s="75">
        <v>28</v>
      </c>
      <c r="C14" s="11"/>
      <c r="D14" s="11"/>
      <c r="E14" s="11"/>
      <c r="F14" s="11"/>
      <c r="G14" s="11"/>
      <c r="H14" s="11"/>
      <c r="I14" s="11"/>
    </row>
    <row r="15" spans="1:9" ht="15.75" thickBot="1" x14ac:dyDescent="0.3">
      <c r="A15" s="90">
        <v>10</v>
      </c>
      <c r="B15" s="75">
        <v>26</v>
      </c>
      <c r="C15" s="11"/>
      <c r="D15" s="11"/>
      <c r="E15" s="11"/>
      <c r="F15" s="11"/>
      <c r="G15" s="11"/>
      <c r="H15" s="11"/>
      <c r="I15" s="11"/>
    </row>
    <row r="16" spans="1:9" ht="87.75" x14ac:dyDescent="3.5">
      <c r="A16" s="90">
        <v>11</v>
      </c>
      <c r="B16" s="75">
        <v>23</v>
      </c>
      <c r="C16" s="11"/>
      <c r="D16" s="114" t="s">
        <v>88</v>
      </c>
      <c r="E16" s="114"/>
      <c r="F16" s="11"/>
      <c r="G16" s="115" t="s">
        <v>180</v>
      </c>
      <c r="H16" s="11"/>
      <c r="I16" s="11"/>
    </row>
    <row r="17" spans="1:9" x14ac:dyDescent="0.25">
      <c r="A17" s="90">
        <v>12</v>
      </c>
      <c r="B17" s="75">
        <v>20</v>
      </c>
      <c r="C17" s="11"/>
      <c r="D17" s="111"/>
      <c r="E17" s="111"/>
      <c r="F17" s="11"/>
      <c r="G17" s="11"/>
      <c r="H17" s="11"/>
      <c r="I17" s="11"/>
    </row>
    <row r="18" spans="1:9" x14ac:dyDescent="0.25">
      <c r="A18" s="90">
        <v>13</v>
      </c>
      <c r="B18" s="75">
        <v>18</v>
      </c>
      <c r="C18" s="11"/>
      <c r="D18" s="111" t="s">
        <v>166</v>
      </c>
      <c r="E18" s="111">
        <v>23.533333333333335</v>
      </c>
      <c r="F18" s="11"/>
      <c r="G18" s="11" t="s">
        <v>181</v>
      </c>
      <c r="H18" s="11"/>
      <c r="I18" s="11"/>
    </row>
    <row r="19" spans="1:9" x14ac:dyDescent="0.25">
      <c r="A19" s="90">
        <v>14</v>
      </c>
      <c r="B19" s="75">
        <v>17</v>
      </c>
      <c r="C19" s="11"/>
      <c r="D19" s="111" t="s">
        <v>167</v>
      </c>
      <c r="E19" s="111">
        <v>0.97995230159940039</v>
      </c>
      <c r="F19" s="11"/>
      <c r="G19" s="11" t="s">
        <v>182</v>
      </c>
      <c r="H19" s="116">
        <f>E18-1.96*E19</f>
        <v>21.612626822198511</v>
      </c>
      <c r="I19" s="11"/>
    </row>
    <row r="20" spans="1:9" x14ac:dyDescent="0.25">
      <c r="A20" s="90">
        <v>15</v>
      </c>
      <c r="B20" s="75">
        <v>19</v>
      </c>
      <c r="C20" s="11"/>
      <c r="D20" s="111" t="s">
        <v>168</v>
      </c>
      <c r="E20" s="111">
        <v>23</v>
      </c>
      <c r="F20" s="11"/>
      <c r="G20" s="11" t="s">
        <v>183</v>
      </c>
      <c r="H20" s="116">
        <f>E18+1.96*E19</f>
        <v>25.454039844468159</v>
      </c>
      <c r="I20" s="11"/>
    </row>
    <row r="21" spans="1:9" x14ac:dyDescent="0.25">
      <c r="A21" s="90">
        <v>16</v>
      </c>
      <c r="B21" s="75">
        <v>22</v>
      </c>
      <c r="C21" s="11"/>
      <c r="D21" s="111" t="s">
        <v>169</v>
      </c>
      <c r="E21" s="111">
        <v>20</v>
      </c>
      <c r="F21" s="11"/>
      <c r="G21" s="11"/>
      <c r="H21" s="11"/>
      <c r="I21" s="11"/>
    </row>
    <row r="22" spans="1:9" x14ac:dyDescent="0.25">
      <c r="A22" s="90">
        <v>17</v>
      </c>
      <c r="B22" s="75">
        <v>24</v>
      </c>
      <c r="C22" s="11"/>
      <c r="D22" s="111" t="s">
        <v>170</v>
      </c>
      <c r="E22" s="111">
        <v>5.3674198086509746</v>
      </c>
      <c r="F22" s="11"/>
      <c r="G22" s="11" t="s">
        <v>184</v>
      </c>
      <c r="H22" s="11"/>
      <c r="I22" s="11"/>
    </row>
    <row r="23" spans="1:9" x14ac:dyDescent="0.25">
      <c r="A23" s="90">
        <v>18</v>
      </c>
      <c r="B23" s="75">
        <v>28</v>
      </c>
      <c r="C23" s="11"/>
      <c r="D23" s="111" t="s">
        <v>171</v>
      </c>
      <c r="E23" s="111">
        <v>28.809195402298869</v>
      </c>
      <c r="F23" s="11"/>
      <c r="G23" s="11"/>
      <c r="H23" s="11"/>
      <c r="I23" s="11"/>
    </row>
    <row r="24" spans="1:9" x14ac:dyDescent="0.25">
      <c r="A24" s="90">
        <v>19</v>
      </c>
      <c r="B24" s="75">
        <v>32</v>
      </c>
      <c r="C24" s="11"/>
      <c r="D24" s="111" t="s">
        <v>172</v>
      </c>
      <c r="E24" s="111">
        <v>-0.58991447809434838</v>
      </c>
      <c r="F24" s="11"/>
      <c r="G24" s="11"/>
      <c r="H24" s="11"/>
      <c r="I24" s="11"/>
    </row>
    <row r="25" spans="1:9" x14ac:dyDescent="0.25">
      <c r="A25" s="90">
        <v>20</v>
      </c>
      <c r="B25" s="75">
        <v>35</v>
      </c>
      <c r="C25" s="11"/>
      <c r="D25" s="111" t="s">
        <v>173</v>
      </c>
      <c r="E25" s="111">
        <v>0.14209149803071319</v>
      </c>
      <c r="F25" s="11"/>
      <c r="G25" s="11"/>
      <c r="H25" s="11"/>
      <c r="I25" s="11"/>
    </row>
    <row r="26" spans="1:9" x14ac:dyDescent="0.25">
      <c r="A26" s="90">
        <v>21</v>
      </c>
      <c r="B26" s="75">
        <v>30</v>
      </c>
      <c r="C26" s="11"/>
      <c r="D26" s="111" t="s">
        <v>174</v>
      </c>
      <c r="E26" s="111">
        <v>22</v>
      </c>
      <c r="F26" s="11"/>
      <c r="G26" s="11"/>
      <c r="H26" s="11"/>
      <c r="I26" s="11"/>
    </row>
    <row r="27" spans="1:9" x14ac:dyDescent="0.25">
      <c r="A27" s="90">
        <v>22</v>
      </c>
      <c r="B27" s="75">
        <v>27</v>
      </c>
      <c r="C27" s="11"/>
      <c r="D27" s="111" t="s">
        <v>175</v>
      </c>
      <c r="E27" s="111">
        <v>13</v>
      </c>
      <c r="F27" s="11"/>
      <c r="G27" s="11"/>
      <c r="H27" s="11"/>
      <c r="I27" s="11"/>
    </row>
    <row r="28" spans="1:9" x14ac:dyDescent="0.25">
      <c r="A28" s="90">
        <v>23</v>
      </c>
      <c r="B28" s="75">
        <v>25</v>
      </c>
      <c r="C28" s="11"/>
      <c r="D28" s="111" t="s">
        <v>176</v>
      </c>
      <c r="E28" s="111">
        <v>35</v>
      </c>
      <c r="F28" s="11"/>
      <c r="G28" s="11"/>
      <c r="H28" s="11"/>
      <c r="I28" s="11"/>
    </row>
    <row r="29" spans="1:9" x14ac:dyDescent="0.25">
      <c r="A29" s="90">
        <v>24</v>
      </c>
      <c r="B29" s="75">
        <v>22</v>
      </c>
      <c r="C29" s="11"/>
      <c r="D29" s="111" t="s">
        <v>177</v>
      </c>
      <c r="E29" s="111">
        <v>706</v>
      </c>
      <c r="F29" s="11"/>
      <c r="G29" s="11"/>
      <c r="H29" s="11"/>
      <c r="I29" s="11"/>
    </row>
    <row r="30" spans="1:9" ht="15" customHeight="1" x14ac:dyDescent="0.25">
      <c r="A30" s="90">
        <v>25</v>
      </c>
      <c r="B30" s="75">
        <v>20</v>
      </c>
      <c r="C30" s="11"/>
      <c r="D30" s="111" t="s">
        <v>178</v>
      </c>
      <c r="E30" s="111">
        <v>30</v>
      </c>
      <c r="F30" s="11"/>
      <c r="G30" s="11"/>
      <c r="H30" s="11"/>
      <c r="I30" s="11"/>
    </row>
    <row r="31" spans="1:9" ht="15.75" thickBot="1" x14ac:dyDescent="0.3">
      <c r="A31" s="90">
        <v>26</v>
      </c>
      <c r="B31" s="75">
        <v>18</v>
      </c>
      <c r="C31" s="11"/>
      <c r="D31" s="112" t="s">
        <v>179</v>
      </c>
      <c r="E31" s="112">
        <v>2.0042274951072607</v>
      </c>
      <c r="F31" s="11"/>
      <c r="G31" s="11"/>
      <c r="H31" s="11"/>
      <c r="I31" s="11"/>
    </row>
    <row r="32" spans="1:9" x14ac:dyDescent="0.25">
      <c r="A32" s="90">
        <v>27</v>
      </c>
      <c r="B32" s="75">
        <v>20</v>
      </c>
      <c r="C32" s="11"/>
      <c r="D32" s="11"/>
      <c r="E32" s="11"/>
      <c r="F32" s="11"/>
      <c r="G32" s="11"/>
      <c r="H32" s="11"/>
      <c r="I32" s="11"/>
    </row>
    <row r="33" spans="1:9" x14ac:dyDescent="0.25">
      <c r="A33" s="90">
        <v>28</v>
      </c>
      <c r="B33" s="75">
        <v>23</v>
      </c>
      <c r="C33" s="11"/>
      <c r="D33" s="11"/>
      <c r="E33" s="11"/>
      <c r="F33" s="11"/>
      <c r="G33" s="11"/>
      <c r="H33" s="11"/>
      <c r="I33" s="11"/>
    </row>
    <row r="34" spans="1:9" x14ac:dyDescent="0.25">
      <c r="A34" s="90">
        <v>29</v>
      </c>
      <c r="B34" s="75">
        <v>26</v>
      </c>
      <c r="C34" s="11"/>
      <c r="D34" s="11"/>
      <c r="E34" s="11"/>
      <c r="F34" s="11"/>
      <c r="G34" s="11"/>
      <c r="H34" s="11"/>
      <c r="I34" s="11"/>
    </row>
    <row r="35" spans="1:9" x14ac:dyDescent="0.25">
      <c r="A35" s="90">
        <v>30</v>
      </c>
      <c r="B35" s="75">
        <v>30</v>
      </c>
      <c r="C35" s="11"/>
      <c r="D35" s="11"/>
      <c r="E35" s="11"/>
      <c r="F35" s="11"/>
      <c r="G35" s="11"/>
      <c r="H35" s="11"/>
      <c r="I35" s="1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4"/>
  <sheetViews>
    <sheetView workbookViewId="0">
      <selection activeCell="B28" sqref="B28"/>
    </sheetView>
  </sheetViews>
  <sheetFormatPr defaultRowHeight="15" x14ac:dyDescent="0.25"/>
  <cols>
    <col min="1" max="1" width="11.42578125" customWidth="1"/>
    <col min="2" max="2" width="18.85546875" customWidth="1"/>
    <col min="3" max="3" width="11.140625" bestFit="1" customWidth="1"/>
  </cols>
  <sheetData>
    <row r="1" spans="1:14" x14ac:dyDescent="0.25">
      <c r="A1" t="s">
        <v>30</v>
      </c>
      <c r="G1" s="100" t="s">
        <v>188</v>
      </c>
    </row>
    <row r="2" spans="1:14" x14ac:dyDescent="0.25">
      <c r="B2" t="s">
        <v>185</v>
      </c>
      <c r="C2">
        <v>12000</v>
      </c>
    </row>
    <row r="3" spans="1:14" ht="30" x14ac:dyDescent="0.25">
      <c r="B3" s="44" t="s">
        <v>186</v>
      </c>
      <c r="C3">
        <v>800</v>
      </c>
    </row>
    <row r="4" spans="1:14" x14ac:dyDescent="0.25">
      <c r="B4" t="s">
        <v>187</v>
      </c>
    </row>
    <row r="5" spans="1:14" x14ac:dyDescent="0.25">
      <c r="A5" t="s">
        <v>7</v>
      </c>
      <c r="B5" s="117">
        <v>0.95</v>
      </c>
      <c r="D5" t="s">
        <v>182</v>
      </c>
      <c r="E5">
        <f>C2-2*C3</f>
        <v>10400</v>
      </c>
      <c r="F5" t="s">
        <v>183</v>
      </c>
      <c r="G5">
        <f>C2+2*C3</f>
        <v>13600</v>
      </c>
    </row>
    <row r="6" spans="1:14" x14ac:dyDescent="0.25">
      <c r="B6" t="s">
        <v>189</v>
      </c>
    </row>
    <row r="8" spans="1:14" ht="15" customHeight="1" x14ac:dyDescent="0.25">
      <c r="A8" t="s">
        <v>8</v>
      </c>
      <c r="B8" t="s">
        <v>192</v>
      </c>
      <c r="C8" s="118">
        <f>_xlfn.NORM.DIST(13000,C2,C3,TRUE)</f>
        <v>0.89435022633314476</v>
      </c>
      <c r="D8" t="s">
        <v>191</v>
      </c>
    </row>
    <row r="9" spans="1:14" x14ac:dyDescent="0.25">
      <c r="B9" t="s">
        <v>190</v>
      </c>
      <c r="C9" s="118">
        <f>1-_xlfn.NORM.DIST(14000,C2,C3,TRUE)</f>
        <v>6.2096653257761592E-3</v>
      </c>
    </row>
    <row r="11" spans="1:14" x14ac:dyDescent="0.25">
      <c r="A11" t="s">
        <v>9</v>
      </c>
      <c r="B11" t="s">
        <v>193</v>
      </c>
      <c r="C11" s="118">
        <f>NORMDIST(12700,C2,C3,TRUE)</f>
        <v>0.80921304714748943</v>
      </c>
      <c r="D11" t="s">
        <v>194</v>
      </c>
    </row>
    <row r="12" spans="1:14" x14ac:dyDescent="0.25">
      <c r="N12" s="12"/>
    </row>
    <row r="14" spans="1:14" x14ac:dyDescent="0.25">
      <c r="A14" t="s">
        <v>10</v>
      </c>
      <c r="B14">
        <f>100-33</f>
        <v>67</v>
      </c>
    </row>
    <row r="16" spans="1:14" x14ac:dyDescent="0.25">
      <c r="B16" s="119">
        <f>NORMINV(67%,C2,C3)</f>
        <v>12351.930532538587</v>
      </c>
      <c r="C16" t="s">
        <v>195</v>
      </c>
    </row>
    <row r="32" spans="3:3" x14ac:dyDescent="0.25">
      <c r="C32" s="13"/>
    </row>
    <row r="33" spans="2:13" x14ac:dyDescent="0.25">
      <c r="B33" s="12"/>
      <c r="C33" s="12"/>
      <c r="M33" s="12"/>
    </row>
    <row r="34" spans="2:13" x14ac:dyDescent="0.25">
      <c r="M34" s="1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35"/>
  <sheetViews>
    <sheetView zoomScaleNormal="100" workbookViewId="0">
      <selection activeCell="B37" sqref="B37"/>
    </sheetView>
  </sheetViews>
  <sheetFormatPr defaultRowHeight="15" x14ac:dyDescent="0.25"/>
  <cols>
    <col min="1" max="1" width="21.42578125" bestFit="1" customWidth="1"/>
    <col min="2" max="2" width="18.140625" customWidth="1"/>
    <col min="3" max="3" width="16.85546875" bestFit="1" customWidth="1"/>
    <col min="4" max="4" width="16.140625" customWidth="1"/>
    <col min="5" max="5" width="17.5703125" bestFit="1" customWidth="1"/>
    <col min="6" max="6" width="13.140625" customWidth="1"/>
  </cols>
  <sheetData>
    <row r="1" spans="1:4" x14ac:dyDescent="0.25">
      <c r="A1" t="s">
        <v>0</v>
      </c>
    </row>
    <row r="3" spans="1:4" x14ac:dyDescent="0.25">
      <c r="B3" s="60"/>
    </row>
    <row r="4" spans="1:4" ht="14.45" customHeight="1" x14ac:dyDescent="0.25">
      <c r="A4" s="58" t="s">
        <v>59</v>
      </c>
      <c r="B4" s="58" t="s">
        <v>60</v>
      </c>
      <c r="C4" s="58" t="s">
        <v>61</v>
      </c>
    </row>
    <row r="5" spans="1:4" x14ac:dyDescent="0.25">
      <c r="A5" s="57">
        <v>25</v>
      </c>
      <c r="B5" s="57">
        <v>32</v>
      </c>
      <c r="C5" s="57">
        <v>56</v>
      </c>
    </row>
    <row r="6" spans="1:4" x14ac:dyDescent="0.25">
      <c r="A6" s="57">
        <v>28</v>
      </c>
      <c r="B6" s="57">
        <v>35</v>
      </c>
      <c r="C6" s="57">
        <v>45</v>
      </c>
    </row>
    <row r="7" spans="1:4" x14ac:dyDescent="0.25">
      <c r="A7" s="57">
        <v>30</v>
      </c>
      <c r="B7" s="57">
        <v>33</v>
      </c>
      <c r="C7" s="57">
        <v>51</v>
      </c>
    </row>
    <row r="8" spans="1:4" x14ac:dyDescent="0.25">
      <c r="A8" s="57">
        <v>26</v>
      </c>
      <c r="B8" s="57">
        <v>26</v>
      </c>
      <c r="C8" s="57">
        <v>45</v>
      </c>
      <c r="D8" s="3"/>
    </row>
    <row r="9" spans="1:4" x14ac:dyDescent="0.25">
      <c r="A9" s="57">
        <v>34</v>
      </c>
      <c r="B9" s="57">
        <v>34</v>
      </c>
      <c r="C9" s="57">
        <v>43</v>
      </c>
    </row>
    <row r="10" spans="1:4" x14ac:dyDescent="0.25">
      <c r="A10" s="57">
        <v>29</v>
      </c>
      <c r="B10" s="57">
        <v>31</v>
      </c>
      <c r="C10" s="57">
        <v>39</v>
      </c>
    </row>
    <row r="13" spans="1:4" x14ac:dyDescent="0.25">
      <c r="A13" t="s">
        <v>196</v>
      </c>
      <c r="B13" t="s">
        <v>199</v>
      </c>
    </row>
    <row r="14" spans="1:4" x14ac:dyDescent="0.25">
      <c r="A14" t="s">
        <v>197</v>
      </c>
      <c r="B14" t="s">
        <v>198</v>
      </c>
    </row>
    <row r="17" spans="2:9" x14ac:dyDescent="0.25">
      <c r="B17" t="s">
        <v>200</v>
      </c>
    </row>
    <row r="19" spans="2:9" ht="15.75" thickBot="1" x14ac:dyDescent="0.3">
      <c r="B19" t="s">
        <v>201</v>
      </c>
    </row>
    <row r="20" spans="2:9" x14ac:dyDescent="0.25">
      <c r="B20" s="113" t="s">
        <v>202</v>
      </c>
      <c r="C20" s="113" t="s">
        <v>178</v>
      </c>
      <c r="D20" s="113" t="s">
        <v>177</v>
      </c>
      <c r="E20" s="113" t="s">
        <v>203</v>
      </c>
      <c r="F20" s="113" t="s">
        <v>204</v>
      </c>
    </row>
    <row r="21" spans="2:9" x14ac:dyDescent="0.25">
      <c r="B21" s="111" t="s">
        <v>59</v>
      </c>
      <c r="C21" s="111">
        <v>6</v>
      </c>
      <c r="D21" s="111">
        <v>172</v>
      </c>
      <c r="E21" s="111">
        <v>28.666666666666668</v>
      </c>
      <c r="F21" s="111">
        <v>10.266666666666605</v>
      </c>
    </row>
    <row r="22" spans="2:9" x14ac:dyDescent="0.25">
      <c r="B22" s="111" t="s">
        <v>60</v>
      </c>
      <c r="C22" s="111">
        <v>6</v>
      </c>
      <c r="D22" s="111">
        <v>191</v>
      </c>
      <c r="E22" s="111">
        <v>31.833333333333332</v>
      </c>
      <c r="F22" s="111">
        <v>10.166666666666668</v>
      </c>
    </row>
    <row r="23" spans="2:9" ht="15.75" thickBot="1" x14ac:dyDescent="0.3">
      <c r="B23" s="112" t="s">
        <v>61</v>
      </c>
      <c r="C23" s="112">
        <v>6</v>
      </c>
      <c r="D23" s="112">
        <v>279</v>
      </c>
      <c r="E23" s="112">
        <v>46.5</v>
      </c>
      <c r="F23" s="112">
        <v>36.700000000000003</v>
      </c>
    </row>
    <row r="26" spans="2:9" ht="15.75" thickBot="1" x14ac:dyDescent="0.3">
      <c r="B26" t="s">
        <v>205</v>
      </c>
    </row>
    <row r="27" spans="2:9" x14ac:dyDescent="0.25">
      <c r="B27" s="113" t="s">
        <v>206</v>
      </c>
      <c r="C27" s="113" t="s">
        <v>207</v>
      </c>
      <c r="D27" s="113" t="s">
        <v>208</v>
      </c>
      <c r="E27" s="113" t="s">
        <v>209</v>
      </c>
      <c r="F27" s="113" t="s">
        <v>210</v>
      </c>
      <c r="G27" s="120" t="s">
        <v>211</v>
      </c>
      <c r="H27" s="113" t="s">
        <v>212</v>
      </c>
    </row>
    <row r="28" spans="2:9" x14ac:dyDescent="0.25">
      <c r="B28" s="111" t="s">
        <v>213</v>
      </c>
      <c r="C28" s="111">
        <v>1086.3333333333333</v>
      </c>
      <c r="D28" s="111">
        <v>2</v>
      </c>
      <c r="E28" s="111">
        <v>543.16666666666663</v>
      </c>
      <c r="F28" s="111">
        <v>28.521003500583429</v>
      </c>
      <c r="G28" s="121">
        <v>7.7408904042435213E-6</v>
      </c>
      <c r="H28" s="111">
        <v>3.6823203436732408</v>
      </c>
      <c r="I28" t="s">
        <v>216</v>
      </c>
    </row>
    <row r="29" spans="2:9" x14ac:dyDescent="0.25">
      <c r="B29" s="111" t="s">
        <v>214</v>
      </c>
      <c r="C29" s="111">
        <v>285.66666666666669</v>
      </c>
      <c r="D29" s="111">
        <v>15</v>
      </c>
      <c r="E29" s="111">
        <v>19.044444444444444</v>
      </c>
      <c r="F29" s="111"/>
      <c r="G29" s="111"/>
      <c r="H29" s="111"/>
    </row>
    <row r="30" spans="2:9" x14ac:dyDescent="0.25">
      <c r="B30" s="111"/>
      <c r="C30" s="111"/>
      <c r="D30" s="111"/>
      <c r="E30" s="111"/>
      <c r="F30" s="111"/>
      <c r="G30" s="111"/>
      <c r="H30" s="111"/>
    </row>
    <row r="31" spans="2:9" ht="15.75" thickBot="1" x14ac:dyDescent="0.3">
      <c r="B31" s="112" t="s">
        <v>215</v>
      </c>
      <c r="C31" s="112">
        <v>1372</v>
      </c>
      <c r="D31" s="112">
        <v>17</v>
      </c>
      <c r="E31" s="112"/>
      <c r="F31" s="112"/>
      <c r="G31" s="112"/>
      <c r="H31" s="112"/>
    </row>
    <row r="35" spans="2:2" x14ac:dyDescent="0.25">
      <c r="B35" t="s">
        <v>217</v>
      </c>
    </row>
  </sheetData>
  <pageMargins left="0.7" right="0.7" top="0.75" bottom="0.75" header="0.3" footer="0.3"/>
  <pageSetup paperSize="9" orientation="portrait" horizontalDpi="4294967294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35BE-EF9C-4F34-8C09-904D3FA9BF02}">
  <dimension ref="A1:F40"/>
  <sheetViews>
    <sheetView topLeftCell="A8" workbookViewId="0">
      <selection activeCell="B44" sqref="B44"/>
    </sheetView>
  </sheetViews>
  <sheetFormatPr defaultRowHeight="15" x14ac:dyDescent="0.25"/>
  <cols>
    <col min="1" max="1" width="21.140625" customWidth="1"/>
    <col min="2" max="2" width="23" customWidth="1"/>
    <col min="3" max="3" width="10.140625" bestFit="1" customWidth="1"/>
    <col min="4" max="4" width="16.140625" bestFit="1" customWidth="1"/>
    <col min="5" max="5" width="32.42578125" bestFit="1" customWidth="1"/>
    <col min="6" max="6" width="29.42578125" bestFit="1" customWidth="1"/>
  </cols>
  <sheetData>
    <row r="1" spans="1:6" x14ac:dyDescent="0.25">
      <c r="A1" t="s">
        <v>1</v>
      </c>
    </row>
    <row r="3" spans="1:6" x14ac:dyDescent="0.25">
      <c r="A3" s="62"/>
      <c r="B3" s="60"/>
    </row>
    <row r="4" spans="1:6" ht="30" x14ac:dyDescent="0.25">
      <c r="A4" s="69" t="s">
        <v>95</v>
      </c>
      <c r="B4" s="69" t="s">
        <v>96</v>
      </c>
    </row>
    <row r="5" spans="1:6" x14ac:dyDescent="0.25">
      <c r="A5" s="15">
        <v>80</v>
      </c>
      <c r="B5" s="15">
        <v>100</v>
      </c>
    </row>
    <row r="6" spans="1:6" x14ac:dyDescent="0.25">
      <c r="A6" s="73">
        <v>70</v>
      </c>
      <c r="B6" s="15">
        <v>83</v>
      </c>
    </row>
    <row r="7" spans="1:6" x14ac:dyDescent="0.25">
      <c r="A7" s="15">
        <v>65</v>
      </c>
      <c r="B7" s="73">
        <v>80</v>
      </c>
    </row>
    <row r="8" spans="1:6" x14ac:dyDescent="0.25">
      <c r="A8" s="15">
        <v>59</v>
      </c>
      <c r="B8" s="15">
        <v>73</v>
      </c>
    </row>
    <row r="9" spans="1:6" x14ac:dyDescent="0.25">
      <c r="A9" s="15">
        <v>45</v>
      </c>
      <c r="B9" s="15">
        <v>69</v>
      </c>
    </row>
    <row r="10" spans="1:6" x14ac:dyDescent="0.25">
      <c r="A10" s="73">
        <v>45</v>
      </c>
      <c r="B10" s="15">
        <v>62</v>
      </c>
    </row>
    <row r="11" spans="1:6" x14ac:dyDescent="0.25">
      <c r="A11" s="15">
        <v>40</v>
      </c>
      <c r="B11" s="15">
        <v>57</v>
      </c>
    </row>
    <row r="12" spans="1:6" x14ac:dyDescent="0.25">
      <c r="A12" s="15">
        <v>37</v>
      </c>
      <c r="B12" s="15">
        <v>54</v>
      </c>
    </row>
    <row r="13" spans="1:6" x14ac:dyDescent="0.25">
      <c r="A13" s="15">
        <v>31</v>
      </c>
      <c r="B13" s="15">
        <v>49</v>
      </c>
    </row>
    <row r="14" spans="1:6" x14ac:dyDescent="0.25">
      <c r="A14" s="15">
        <v>27</v>
      </c>
      <c r="B14" s="73">
        <v>49</v>
      </c>
    </row>
    <row r="15" spans="1:6" x14ac:dyDescent="0.25">
      <c r="A15" s="15">
        <v>10</v>
      </c>
      <c r="B15" s="15">
        <v>45</v>
      </c>
    </row>
    <row r="16" spans="1:6" x14ac:dyDescent="0.25">
      <c r="A16" s="15">
        <v>10</v>
      </c>
      <c r="B16" s="15">
        <v>42</v>
      </c>
      <c r="D16" s="3"/>
      <c r="E16" s="3"/>
      <c r="F16" s="3"/>
    </row>
    <row r="20" spans="1:3" x14ac:dyDescent="0.25">
      <c r="A20" t="s">
        <v>218</v>
      </c>
      <c r="B20" t="s">
        <v>220</v>
      </c>
    </row>
    <row r="21" spans="1:3" x14ac:dyDescent="0.25">
      <c r="A21" t="s">
        <v>197</v>
      </c>
      <c r="B21" t="s">
        <v>219</v>
      </c>
    </row>
    <row r="24" spans="1:3" x14ac:dyDescent="0.25">
      <c r="A24" t="s">
        <v>221</v>
      </c>
    </row>
    <row r="25" spans="1:3" ht="15.75" thickBot="1" x14ac:dyDescent="0.3"/>
    <row r="26" spans="1:3" x14ac:dyDescent="0.25">
      <c r="A26" s="113"/>
      <c r="B26" s="113" t="s">
        <v>95</v>
      </c>
      <c r="C26" s="113" t="s">
        <v>96</v>
      </c>
    </row>
    <row r="27" spans="1:3" x14ac:dyDescent="0.25">
      <c r="A27" s="111" t="s">
        <v>166</v>
      </c>
      <c r="B27" s="111">
        <v>43.25</v>
      </c>
      <c r="C27" s="111">
        <v>63.583333333333336</v>
      </c>
    </row>
    <row r="28" spans="1:3" x14ac:dyDescent="0.25">
      <c r="A28" s="111" t="s">
        <v>204</v>
      </c>
      <c r="B28" s="111">
        <v>497.11363636363637</v>
      </c>
      <c r="C28" s="111">
        <v>314.99242424242402</v>
      </c>
    </row>
    <row r="29" spans="1:3" x14ac:dyDescent="0.25">
      <c r="A29" s="111" t="s">
        <v>222</v>
      </c>
      <c r="B29" s="111">
        <v>12</v>
      </c>
      <c r="C29" s="111">
        <v>12</v>
      </c>
    </row>
    <row r="30" spans="1:3" x14ac:dyDescent="0.25">
      <c r="A30" s="111" t="s">
        <v>223</v>
      </c>
      <c r="B30" s="111">
        <v>0.96540892182061078</v>
      </c>
      <c r="C30" s="111"/>
    </row>
    <row r="31" spans="1:3" x14ac:dyDescent="0.25">
      <c r="A31" s="111" t="s">
        <v>224</v>
      </c>
      <c r="B31" s="111">
        <v>0</v>
      </c>
      <c r="C31" s="111"/>
    </row>
    <row r="32" spans="1:3" x14ac:dyDescent="0.25">
      <c r="A32" s="111" t="s">
        <v>208</v>
      </c>
      <c r="B32" s="111">
        <v>11</v>
      </c>
      <c r="C32" s="111"/>
    </row>
    <row r="33" spans="1:4" x14ac:dyDescent="0.25">
      <c r="A33" s="111" t="s">
        <v>225</v>
      </c>
      <c r="B33" s="111">
        <v>-10.160254388093298</v>
      </c>
      <c r="C33" s="111"/>
    </row>
    <row r="34" spans="1:4" x14ac:dyDescent="0.25">
      <c r="A34" s="111" t="s">
        <v>226</v>
      </c>
      <c r="B34" s="111">
        <v>3.1527987909482363E-7</v>
      </c>
      <c r="C34" s="111"/>
      <c r="D34" t="s">
        <v>216</v>
      </c>
    </row>
    <row r="35" spans="1:4" x14ac:dyDescent="0.25">
      <c r="A35" s="111" t="s">
        <v>227</v>
      </c>
      <c r="B35" s="111">
        <v>1.7958848187040437</v>
      </c>
      <c r="C35" s="111"/>
    </row>
    <row r="36" spans="1:4" x14ac:dyDescent="0.25">
      <c r="A36" s="111" t="s">
        <v>228</v>
      </c>
      <c r="B36" s="111">
        <v>6.3055975818964726E-7</v>
      </c>
      <c r="C36" s="111"/>
    </row>
    <row r="37" spans="1:4" ht="15.75" thickBot="1" x14ac:dyDescent="0.3">
      <c r="A37" s="112" t="s">
        <v>229</v>
      </c>
      <c r="B37" s="112">
        <v>2.2009851600916384</v>
      </c>
      <c r="C37" s="112"/>
    </row>
    <row r="40" spans="1:4" x14ac:dyDescent="0.25">
      <c r="A40" t="s">
        <v>230</v>
      </c>
    </row>
  </sheetData>
  <sortState xmlns:xlrd2="http://schemas.microsoft.com/office/spreadsheetml/2017/richdata2" ref="B5:B16">
    <sortCondition descending="1" ref="B5:B16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23"/>
  <sheetViews>
    <sheetView workbookViewId="0">
      <selection activeCell="B27" sqref="B27"/>
    </sheetView>
  </sheetViews>
  <sheetFormatPr defaultColWidth="9.140625" defaultRowHeight="15" x14ac:dyDescent="0.25"/>
  <cols>
    <col min="1" max="1" width="22.140625" customWidth="1"/>
    <col min="2" max="5" width="12.28515625" customWidth="1"/>
    <col min="6" max="6" width="14.85546875" customWidth="1"/>
    <col min="7" max="7" width="11.85546875" customWidth="1"/>
  </cols>
  <sheetData>
    <row r="1" spans="1:10" x14ac:dyDescent="0.25">
      <c r="A1" t="s">
        <v>1</v>
      </c>
    </row>
    <row r="5" spans="1:10" x14ac:dyDescent="0.25">
      <c r="A5" s="59"/>
      <c r="B5" s="2"/>
      <c r="C5" s="2" t="s">
        <v>90</v>
      </c>
      <c r="D5" s="2" t="s">
        <v>91</v>
      </c>
      <c r="E5" s="2" t="s">
        <v>92</v>
      </c>
    </row>
    <row r="6" spans="1:10" x14ac:dyDescent="0.25">
      <c r="A6" s="12"/>
      <c r="B6" s="91" t="s">
        <v>93</v>
      </c>
      <c r="C6" s="2">
        <v>45</v>
      </c>
      <c r="D6" s="2">
        <v>57</v>
      </c>
      <c r="E6" s="2">
        <v>44</v>
      </c>
    </row>
    <row r="7" spans="1:10" x14ac:dyDescent="0.25">
      <c r="A7" s="12"/>
      <c r="B7" s="2" t="s">
        <v>94</v>
      </c>
      <c r="C7" s="2">
        <v>90</v>
      </c>
      <c r="D7" s="2">
        <v>123</v>
      </c>
      <c r="E7" s="2">
        <v>81</v>
      </c>
    </row>
    <row r="11" spans="1:10" x14ac:dyDescent="0.25">
      <c r="A11" t="s">
        <v>218</v>
      </c>
      <c r="B11" t="s">
        <v>232</v>
      </c>
    </row>
    <row r="12" spans="1:10" x14ac:dyDescent="0.25">
      <c r="A12" t="s">
        <v>197</v>
      </c>
      <c r="B12" t="s">
        <v>231</v>
      </c>
    </row>
    <row r="16" spans="1:10" x14ac:dyDescent="0.25">
      <c r="A16" s="2"/>
      <c r="B16" s="2" t="s">
        <v>90</v>
      </c>
      <c r="C16" s="2" t="s">
        <v>91</v>
      </c>
      <c r="D16" s="2" t="s">
        <v>92</v>
      </c>
      <c r="H16" t="s">
        <v>90</v>
      </c>
      <c r="I16" t="s">
        <v>91</v>
      </c>
      <c r="J16" t="s">
        <v>92</v>
      </c>
    </row>
    <row r="17" spans="1:11" x14ac:dyDescent="0.25">
      <c r="A17" s="91" t="s">
        <v>93</v>
      </c>
      <c r="B17" s="2">
        <v>45</v>
      </c>
      <c r="C17" s="2">
        <v>57</v>
      </c>
      <c r="D17" s="2">
        <v>44</v>
      </c>
      <c r="E17">
        <f>SUM(B17:D17)</f>
        <v>146</v>
      </c>
      <c r="G17" t="s">
        <v>93</v>
      </c>
      <c r="H17">
        <f>K17*H19/K19</f>
        <v>44.795454545454547</v>
      </c>
      <c r="I17">
        <f>K17*I19/K19</f>
        <v>59.727272727272727</v>
      </c>
      <c r="J17">
        <f>K17*J19/K19</f>
        <v>41.477272727272727</v>
      </c>
      <c r="K17">
        <v>146</v>
      </c>
    </row>
    <row r="18" spans="1:11" x14ac:dyDescent="0.25">
      <c r="A18" s="2" t="s">
        <v>94</v>
      </c>
      <c r="B18" s="2">
        <v>90</v>
      </c>
      <c r="C18" s="2">
        <v>123</v>
      </c>
      <c r="D18" s="2">
        <v>81</v>
      </c>
      <c r="E18">
        <f>SUM(B18:D18)</f>
        <v>294</v>
      </c>
      <c r="G18" t="s">
        <v>94</v>
      </c>
      <c r="H18">
        <f>K18*H19/K19</f>
        <v>90.204545454545453</v>
      </c>
      <c r="I18">
        <f>K18*I19/K19</f>
        <v>120.27272727272727</v>
      </c>
      <c r="J18">
        <f>K18*J19/K19</f>
        <v>83.522727272727266</v>
      </c>
      <c r="K18">
        <v>294</v>
      </c>
    </row>
    <row r="19" spans="1:11" x14ac:dyDescent="0.25">
      <c r="B19">
        <f>SUM(B17:B18)</f>
        <v>135</v>
      </c>
      <c r="C19">
        <f>SUM(C17:C18)</f>
        <v>180</v>
      </c>
      <c r="D19">
        <f>SUM(D17:D18)</f>
        <v>125</v>
      </c>
      <c r="E19">
        <f>SUM(B17:D18)</f>
        <v>440</v>
      </c>
      <c r="H19">
        <v>135</v>
      </c>
      <c r="I19">
        <v>180</v>
      </c>
      <c r="J19">
        <v>125</v>
      </c>
      <c r="K19">
        <v>440</v>
      </c>
    </row>
    <row r="22" spans="1:11" x14ac:dyDescent="0.25">
      <c r="A22" t="s">
        <v>234</v>
      </c>
      <c r="B22" s="36">
        <f>CHITEST(B17:D18,H17:J18)</f>
        <v>0.81163564264762134</v>
      </c>
      <c r="C22" t="s">
        <v>233</v>
      </c>
    </row>
    <row r="23" spans="1:11" x14ac:dyDescent="0.25">
      <c r="A23" t="s">
        <v>235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FF4F5-34FE-47D6-B9B2-19687D7E8DF0}">
  <dimension ref="B2:B303"/>
  <sheetViews>
    <sheetView topLeftCell="A156" zoomScaleNormal="100" workbookViewId="0">
      <selection activeCell="N137" sqref="N137"/>
    </sheetView>
  </sheetViews>
  <sheetFormatPr defaultColWidth="8.7109375" defaultRowHeight="15" x14ac:dyDescent="0.25"/>
  <cols>
    <col min="1" max="16384" width="8.7109375" style="86"/>
  </cols>
  <sheetData>
    <row r="2" spans="2:2" x14ac:dyDescent="0.25">
      <c r="B2" s="85"/>
    </row>
    <row r="89" spans="2:2" ht="18.75" x14ac:dyDescent="0.3">
      <c r="B89" s="87"/>
    </row>
    <row r="303" spans="2:2" ht="18.75" x14ac:dyDescent="0.3">
      <c r="B303" s="87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DDA41-C269-487B-A034-11D97E3FCD93}">
  <dimension ref="A1:M37"/>
  <sheetViews>
    <sheetView workbookViewId="0"/>
  </sheetViews>
  <sheetFormatPr defaultRowHeight="15" x14ac:dyDescent="0.25"/>
  <cols>
    <col min="1" max="1" width="21.42578125" bestFit="1" customWidth="1"/>
    <col min="2" max="2" width="20.140625" customWidth="1"/>
    <col min="3" max="3" width="14.5703125" customWidth="1"/>
  </cols>
  <sheetData>
    <row r="1" spans="1:6" x14ac:dyDescent="0.25">
      <c r="A1" t="s">
        <v>1</v>
      </c>
      <c r="B1" s="61"/>
    </row>
    <row r="3" spans="1:6" x14ac:dyDescent="0.25">
      <c r="A3" s="20"/>
    </row>
    <row r="4" spans="1:6" ht="30" x14ac:dyDescent="0.25">
      <c r="A4" s="88" t="s">
        <v>64</v>
      </c>
      <c r="B4" s="63" t="s">
        <v>65</v>
      </c>
      <c r="C4" s="46"/>
    </row>
    <row r="5" spans="1:6" x14ac:dyDescent="0.25">
      <c r="A5" s="6" t="s">
        <v>66</v>
      </c>
      <c r="B5" s="65">
        <v>145</v>
      </c>
      <c r="C5" s="38"/>
      <c r="F5" s="12"/>
    </row>
    <row r="6" spans="1:6" x14ac:dyDescent="0.25">
      <c r="A6" s="6" t="s">
        <v>67</v>
      </c>
      <c r="B6" s="65">
        <v>189.2</v>
      </c>
      <c r="C6" s="38"/>
    </row>
    <row r="7" spans="1:6" x14ac:dyDescent="0.25">
      <c r="A7" s="6" t="s">
        <v>68</v>
      </c>
      <c r="B7" s="65">
        <v>231.3</v>
      </c>
      <c r="C7" s="38"/>
    </row>
    <row r="8" spans="1:6" x14ac:dyDescent="0.25">
      <c r="A8" s="6" t="s">
        <v>69</v>
      </c>
      <c r="B8" s="65">
        <v>158.6</v>
      </c>
      <c r="C8" s="38"/>
    </row>
    <row r="9" spans="1:6" x14ac:dyDescent="0.25">
      <c r="A9" s="6" t="s">
        <v>70</v>
      </c>
      <c r="B9" s="65">
        <v>204.8</v>
      </c>
      <c r="C9" s="38"/>
    </row>
    <row r="10" spans="1:6" x14ac:dyDescent="0.25">
      <c r="A10" s="6" t="s">
        <v>71</v>
      </c>
      <c r="B10" s="65">
        <v>256.8</v>
      </c>
      <c r="C10" s="38"/>
    </row>
    <row r="11" spans="1:6" x14ac:dyDescent="0.25">
      <c r="A11" s="6" t="s">
        <v>72</v>
      </c>
      <c r="B11" s="65">
        <v>273.10000000000002</v>
      </c>
      <c r="C11" s="38"/>
    </row>
    <row r="12" spans="1:6" x14ac:dyDescent="0.25">
      <c r="A12" s="6" t="s">
        <v>73</v>
      </c>
      <c r="B12" s="65">
        <v>221.4</v>
      </c>
      <c r="C12" s="38"/>
    </row>
    <row r="13" spans="1:6" x14ac:dyDescent="0.25">
      <c r="A13" s="6" t="s">
        <v>74</v>
      </c>
      <c r="B13" s="65">
        <v>198.5</v>
      </c>
      <c r="C13" s="38"/>
    </row>
    <row r="14" spans="1:6" x14ac:dyDescent="0.25">
      <c r="A14" s="6" t="s">
        <v>75</v>
      </c>
      <c r="B14" s="65">
        <v>301</v>
      </c>
      <c r="C14" s="38"/>
    </row>
    <row r="15" spans="1:6" x14ac:dyDescent="0.25">
      <c r="A15" s="6" t="s">
        <v>76</v>
      </c>
      <c r="B15" s="65">
        <v>345.7</v>
      </c>
    </row>
    <row r="16" spans="1:6" x14ac:dyDescent="0.25">
      <c r="A16" s="64" t="s">
        <v>77</v>
      </c>
      <c r="B16" s="65">
        <v>275.5</v>
      </c>
    </row>
    <row r="17" spans="1:13" x14ac:dyDescent="0.25">
      <c r="A17" s="6" t="s">
        <v>78</v>
      </c>
      <c r="B17" s="65">
        <v>289.39999999999998</v>
      </c>
    </row>
    <row r="18" spans="1:13" x14ac:dyDescent="0.25">
      <c r="A18" s="64" t="s">
        <v>79</v>
      </c>
      <c r="B18" s="65">
        <v>326.2</v>
      </c>
    </row>
    <row r="19" spans="1:13" x14ac:dyDescent="0.25">
      <c r="A19" s="64" t="s">
        <v>80</v>
      </c>
      <c r="B19" s="65">
        <v>304.10000000000002</v>
      </c>
    </row>
    <row r="20" spans="1:13" x14ac:dyDescent="0.25">
      <c r="A20" s="64" t="s">
        <v>81</v>
      </c>
      <c r="B20" s="65">
        <v>217.7</v>
      </c>
    </row>
    <row r="21" spans="1:13" x14ac:dyDescent="0.25">
      <c r="A21" s="64" t="s">
        <v>82</v>
      </c>
      <c r="B21" s="65">
        <v>189.7</v>
      </c>
      <c r="M21" s="12"/>
    </row>
    <row r="22" spans="1:13" x14ac:dyDescent="0.25">
      <c r="A22" s="64" t="s">
        <v>83</v>
      </c>
      <c r="B22" s="65">
        <v>162.69999999999999</v>
      </c>
      <c r="M22" s="12"/>
    </row>
    <row r="23" spans="1:13" x14ac:dyDescent="0.25">
      <c r="A23" s="64" t="s">
        <v>84</v>
      </c>
      <c r="B23" s="65">
        <v>174.8</v>
      </c>
      <c r="M23" s="12"/>
    </row>
    <row r="24" spans="1:13" x14ac:dyDescent="0.25">
      <c r="M24" s="12"/>
    </row>
    <row r="37" spans="1:2" x14ac:dyDescent="0.25">
      <c r="A37" s="43"/>
      <c r="B37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E833E-1995-458E-A143-6EC4B57ECC74}">
  <dimension ref="A1:G118"/>
  <sheetViews>
    <sheetView workbookViewId="0"/>
  </sheetViews>
  <sheetFormatPr defaultColWidth="9.140625" defaultRowHeight="15" x14ac:dyDescent="0.25"/>
  <cols>
    <col min="1" max="1" width="22.140625" customWidth="1"/>
    <col min="2" max="2" width="20.140625" bestFit="1" customWidth="1"/>
    <col min="3" max="3" width="10" customWidth="1"/>
    <col min="4" max="4" width="10.140625" customWidth="1"/>
    <col min="6" max="7" width="11.42578125" customWidth="1"/>
  </cols>
  <sheetData>
    <row r="1" spans="1:7" x14ac:dyDescent="0.25">
      <c r="A1" t="s">
        <v>32</v>
      </c>
    </row>
    <row r="3" spans="1:7" x14ac:dyDescent="0.25">
      <c r="C3" s="12"/>
      <c r="E3" s="12"/>
    </row>
    <row r="4" spans="1:7" x14ac:dyDescent="0.25">
      <c r="A4" s="66" t="s">
        <v>85</v>
      </c>
      <c r="B4" s="66" t="s">
        <v>102</v>
      </c>
      <c r="C4" s="12"/>
      <c r="E4" s="3"/>
      <c r="F4" s="50"/>
      <c r="G4" s="18"/>
    </row>
    <row r="5" spans="1:7" x14ac:dyDescent="0.25">
      <c r="A5" s="68">
        <v>1</v>
      </c>
      <c r="B5" s="68">
        <v>65</v>
      </c>
      <c r="C5" s="12"/>
      <c r="E5" s="49"/>
    </row>
    <row r="6" spans="1:7" x14ac:dyDescent="0.25">
      <c r="A6" s="68">
        <v>2</v>
      </c>
      <c r="B6" s="68">
        <v>148</v>
      </c>
      <c r="C6" s="12"/>
      <c r="E6" s="49"/>
    </row>
    <row r="7" spans="1:7" x14ac:dyDescent="0.25">
      <c r="A7" s="68">
        <v>3</v>
      </c>
      <c r="B7" s="68">
        <v>91</v>
      </c>
      <c r="C7" s="12"/>
      <c r="E7" s="49"/>
    </row>
    <row r="8" spans="1:7" x14ac:dyDescent="0.25">
      <c r="A8" s="68">
        <v>4</v>
      </c>
      <c r="B8" s="68">
        <v>70</v>
      </c>
      <c r="C8" s="12"/>
      <c r="E8" s="49"/>
    </row>
    <row r="9" spans="1:7" x14ac:dyDescent="0.25">
      <c r="A9" s="68">
        <v>5</v>
      </c>
      <c r="B9" s="68">
        <v>140</v>
      </c>
      <c r="C9" s="12"/>
      <c r="E9" s="49"/>
    </row>
    <row r="10" spans="1:7" x14ac:dyDescent="0.25">
      <c r="A10" s="68">
        <v>6</v>
      </c>
      <c r="B10" s="68">
        <v>30</v>
      </c>
      <c r="C10" s="12"/>
      <c r="E10" s="49"/>
    </row>
    <row r="11" spans="1:7" x14ac:dyDescent="0.25">
      <c r="A11" s="68">
        <v>7</v>
      </c>
      <c r="B11" s="68">
        <v>129</v>
      </c>
      <c r="C11" s="12"/>
      <c r="E11" s="49"/>
    </row>
    <row r="12" spans="1:7" x14ac:dyDescent="0.25">
      <c r="A12" s="68">
        <v>8</v>
      </c>
      <c r="B12" s="68">
        <v>84</v>
      </c>
      <c r="C12" s="12"/>
      <c r="E12" s="49"/>
    </row>
    <row r="13" spans="1:7" x14ac:dyDescent="0.25">
      <c r="A13" s="68">
        <v>9</v>
      </c>
      <c r="B13" s="68">
        <v>88</v>
      </c>
      <c r="C13" s="12"/>
      <c r="E13" s="49"/>
    </row>
    <row r="14" spans="1:7" x14ac:dyDescent="0.25">
      <c r="A14" s="68">
        <v>10</v>
      </c>
      <c r="B14" s="68">
        <v>133</v>
      </c>
      <c r="C14" s="12"/>
      <c r="E14" s="49"/>
    </row>
    <row r="15" spans="1:7" x14ac:dyDescent="0.25">
      <c r="A15" s="68">
        <v>11</v>
      </c>
      <c r="B15" s="68">
        <v>52</v>
      </c>
      <c r="C15" s="12"/>
    </row>
    <row r="16" spans="1:7" x14ac:dyDescent="0.25">
      <c r="A16" s="68">
        <v>12</v>
      </c>
      <c r="B16" s="68">
        <v>108</v>
      </c>
      <c r="C16" s="12"/>
    </row>
    <row r="17" spans="1:4" x14ac:dyDescent="0.25">
      <c r="A17" s="68">
        <v>13</v>
      </c>
      <c r="B17" s="68">
        <v>152</v>
      </c>
      <c r="C17" s="12"/>
    </row>
    <row r="18" spans="1:4" x14ac:dyDescent="0.25">
      <c r="A18" s="68">
        <v>14</v>
      </c>
      <c r="B18" s="68">
        <v>8</v>
      </c>
      <c r="C18" s="12"/>
      <c r="D18" s="48"/>
    </row>
    <row r="19" spans="1:4" x14ac:dyDescent="0.25">
      <c r="A19" s="68">
        <v>15</v>
      </c>
      <c r="B19" s="68">
        <v>127</v>
      </c>
      <c r="D19" s="47"/>
    </row>
    <row r="20" spans="1:4" x14ac:dyDescent="0.25">
      <c r="A20" s="68">
        <v>16</v>
      </c>
      <c r="B20" s="68">
        <v>82</v>
      </c>
      <c r="D20" s="47"/>
    </row>
    <row r="21" spans="1:4" x14ac:dyDescent="0.25">
      <c r="A21" s="68">
        <v>17</v>
      </c>
      <c r="B21" s="68">
        <v>78</v>
      </c>
      <c r="D21" s="47"/>
    </row>
    <row r="22" spans="1:4" x14ac:dyDescent="0.25">
      <c r="A22" s="68">
        <v>18</v>
      </c>
      <c r="B22" s="68">
        <v>132</v>
      </c>
      <c r="D22" s="47"/>
    </row>
    <row r="23" spans="1:4" x14ac:dyDescent="0.25">
      <c r="A23" s="68">
        <v>19</v>
      </c>
      <c r="B23" s="68">
        <v>16</v>
      </c>
      <c r="D23" s="47"/>
    </row>
    <row r="24" spans="1:4" x14ac:dyDescent="0.25">
      <c r="A24" s="68">
        <v>20</v>
      </c>
      <c r="B24" s="68">
        <v>8</v>
      </c>
      <c r="D24" s="47"/>
    </row>
    <row r="25" spans="1:4" x14ac:dyDescent="0.25">
      <c r="A25" s="68">
        <v>21</v>
      </c>
      <c r="B25" s="68">
        <v>41</v>
      </c>
      <c r="D25" s="47"/>
    </row>
    <row r="26" spans="1:4" x14ac:dyDescent="0.25">
      <c r="A26" s="68">
        <v>22</v>
      </c>
      <c r="B26" s="68">
        <v>18</v>
      </c>
      <c r="D26" s="47"/>
    </row>
    <row r="27" spans="1:4" x14ac:dyDescent="0.25">
      <c r="A27" s="68">
        <v>23</v>
      </c>
      <c r="B27" s="68">
        <v>83</v>
      </c>
      <c r="D27" s="47"/>
    </row>
    <row r="28" spans="1:4" x14ac:dyDescent="0.25">
      <c r="A28" s="68">
        <v>24</v>
      </c>
      <c r="B28" s="68">
        <v>44</v>
      </c>
      <c r="D28" s="47"/>
    </row>
    <row r="29" spans="1:4" x14ac:dyDescent="0.25">
      <c r="B29" s="47"/>
    </row>
    <row r="30" spans="1:4" x14ac:dyDescent="0.25">
      <c r="B30" s="47"/>
    </row>
    <row r="31" spans="1:4" x14ac:dyDescent="0.25">
      <c r="B31" s="47"/>
    </row>
    <row r="32" spans="1:4" x14ac:dyDescent="0.25">
      <c r="B32" s="47"/>
    </row>
    <row r="33" spans="2:2" x14ac:dyDescent="0.25">
      <c r="B33" s="47"/>
    </row>
    <row r="34" spans="2:2" x14ac:dyDescent="0.25">
      <c r="B34" s="47"/>
    </row>
    <row r="35" spans="2:2" x14ac:dyDescent="0.25">
      <c r="B35" s="47"/>
    </row>
    <row r="36" spans="2:2" x14ac:dyDescent="0.25">
      <c r="B36" s="47"/>
    </row>
    <row r="37" spans="2:2" x14ac:dyDescent="0.25">
      <c r="B37" s="47"/>
    </row>
    <row r="38" spans="2:2" x14ac:dyDescent="0.25">
      <c r="B38" s="47"/>
    </row>
    <row r="39" spans="2:2" x14ac:dyDescent="0.25">
      <c r="B39" s="47"/>
    </row>
    <row r="40" spans="2:2" x14ac:dyDescent="0.25">
      <c r="B40" s="47"/>
    </row>
    <row r="41" spans="2:2" x14ac:dyDescent="0.25">
      <c r="B41" s="47"/>
    </row>
    <row r="42" spans="2:2" x14ac:dyDescent="0.25">
      <c r="B42" s="47"/>
    </row>
    <row r="43" spans="2:2" x14ac:dyDescent="0.25">
      <c r="B43" s="47"/>
    </row>
    <row r="44" spans="2:2" x14ac:dyDescent="0.25">
      <c r="B44" s="47"/>
    </row>
    <row r="45" spans="2:2" x14ac:dyDescent="0.25">
      <c r="B45" s="47"/>
    </row>
    <row r="46" spans="2:2" x14ac:dyDescent="0.25">
      <c r="B46" s="47"/>
    </row>
    <row r="47" spans="2:2" x14ac:dyDescent="0.25">
      <c r="B47" s="47"/>
    </row>
    <row r="48" spans="2:2" x14ac:dyDescent="0.25">
      <c r="B48" s="47"/>
    </row>
    <row r="49" spans="2:2" x14ac:dyDescent="0.25">
      <c r="B49" s="47"/>
    </row>
    <row r="50" spans="2:2" x14ac:dyDescent="0.25">
      <c r="B50" s="47"/>
    </row>
    <row r="51" spans="2:2" x14ac:dyDescent="0.25">
      <c r="B51" s="47"/>
    </row>
    <row r="52" spans="2:2" x14ac:dyDescent="0.25">
      <c r="B52" s="47"/>
    </row>
    <row r="53" spans="2:2" x14ac:dyDescent="0.25">
      <c r="B53" s="47"/>
    </row>
    <row r="54" spans="2:2" x14ac:dyDescent="0.25">
      <c r="B54" s="47"/>
    </row>
    <row r="55" spans="2:2" x14ac:dyDescent="0.25">
      <c r="B55" s="47"/>
    </row>
    <row r="56" spans="2:2" x14ac:dyDescent="0.25">
      <c r="B56" s="47"/>
    </row>
    <row r="57" spans="2:2" x14ac:dyDescent="0.25">
      <c r="B57" s="47"/>
    </row>
    <row r="58" spans="2:2" x14ac:dyDescent="0.25">
      <c r="B58" s="47"/>
    </row>
    <row r="59" spans="2:2" x14ac:dyDescent="0.25">
      <c r="B59" s="47"/>
    </row>
    <row r="60" spans="2:2" x14ac:dyDescent="0.25">
      <c r="B60" s="47"/>
    </row>
    <row r="61" spans="2:2" x14ac:dyDescent="0.25">
      <c r="B61" s="47"/>
    </row>
    <row r="62" spans="2:2" x14ac:dyDescent="0.25">
      <c r="B62" s="47"/>
    </row>
    <row r="63" spans="2:2" x14ac:dyDescent="0.25">
      <c r="B63" s="47"/>
    </row>
    <row r="64" spans="2:2" x14ac:dyDescent="0.25">
      <c r="B64" s="47"/>
    </row>
    <row r="65" spans="2:2" x14ac:dyDescent="0.25">
      <c r="B65" s="47"/>
    </row>
    <row r="66" spans="2:2" x14ac:dyDescent="0.25">
      <c r="B66" s="47"/>
    </row>
    <row r="67" spans="2:2" x14ac:dyDescent="0.25">
      <c r="B67" s="47"/>
    </row>
    <row r="68" spans="2:2" x14ac:dyDescent="0.25">
      <c r="B68" s="47"/>
    </row>
    <row r="69" spans="2:2" x14ac:dyDescent="0.25">
      <c r="B69" s="47"/>
    </row>
    <row r="70" spans="2:2" x14ac:dyDescent="0.25">
      <c r="B70" s="47"/>
    </row>
    <row r="71" spans="2:2" x14ac:dyDescent="0.25">
      <c r="B71" s="47"/>
    </row>
    <row r="72" spans="2:2" x14ac:dyDescent="0.25">
      <c r="B72" s="47"/>
    </row>
    <row r="73" spans="2:2" x14ac:dyDescent="0.25">
      <c r="B73" s="47"/>
    </row>
    <row r="74" spans="2:2" x14ac:dyDescent="0.25">
      <c r="B74" s="47"/>
    </row>
    <row r="75" spans="2:2" x14ac:dyDescent="0.25">
      <c r="B75" s="47"/>
    </row>
    <row r="76" spans="2:2" x14ac:dyDescent="0.25">
      <c r="B76" s="47"/>
    </row>
    <row r="77" spans="2:2" x14ac:dyDescent="0.25">
      <c r="B77" s="47"/>
    </row>
    <row r="78" spans="2:2" x14ac:dyDescent="0.25">
      <c r="B78" s="47"/>
    </row>
    <row r="79" spans="2:2" x14ac:dyDescent="0.25">
      <c r="B79" s="47"/>
    </row>
    <row r="80" spans="2:2" x14ac:dyDescent="0.25">
      <c r="B80" s="47"/>
    </row>
    <row r="81" spans="2:2" x14ac:dyDescent="0.25">
      <c r="B81" s="47"/>
    </row>
    <row r="82" spans="2:2" x14ac:dyDescent="0.25">
      <c r="B82" s="47"/>
    </row>
    <row r="83" spans="2:2" x14ac:dyDescent="0.25">
      <c r="B83" s="47"/>
    </row>
    <row r="84" spans="2:2" x14ac:dyDescent="0.25">
      <c r="B84" s="47"/>
    </row>
    <row r="85" spans="2:2" x14ac:dyDescent="0.25">
      <c r="B85" s="47"/>
    </row>
    <row r="86" spans="2:2" x14ac:dyDescent="0.25">
      <c r="B86" s="47"/>
    </row>
    <row r="87" spans="2:2" x14ac:dyDescent="0.25">
      <c r="B87" s="47"/>
    </row>
    <row r="88" spans="2:2" x14ac:dyDescent="0.25">
      <c r="B88" s="47"/>
    </row>
    <row r="89" spans="2:2" x14ac:dyDescent="0.25">
      <c r="B89" s="47"/>
    </row>
    <row r="90" spans="2:2" x14ac:dyDescent="0.25">
      <c r="B90" s="47"/>
    </row>
    <row r="91" spans="2:2" x14ac:dyDescent="0.25">
      <c r="B91" s="47"/>
    </row>
    <row r="92" spans="2:2" x14ac:dyDescent="0.25">
      <c r="B92" s="47"/>
    </row>
    <row r="93" spans="2:2" x14ac:dyDescent="0.25">
      <c r="B93" s="47"/>
    </row>
    <row r="94" spans="2:2" x14ac:dyDescent="0.25">
      <c r="B94" s="47"/>
    </row>
    <row r="95" spans="2:2" x14ac:dyDescent="0.25">
      <c r="B95" s="47"/>
    </row>
    <row r="96" spans="2:2" x14ac:dyDescent="0.25">
      <c r="B96" s="47"/>
    </row>
    <row r="97" spans="2:4" x14ac:dyDescent="0.25">
      <c r="B97" s="47"/>
    </row>
    <row r="98" spans="2:4" x14ac:dyDescent="0.25">
      <c r="B98" s="47"/>
    </row>
    <row r="99" spans="2:4" x14ac:dyDescent="0.25">
      <c r="B99" s="47"/>
    </row>
    <row r="100" spans="2:4" x14ac:dyDescent="0.25">
      <c r="B100" s="47"/>
    </row>
    <row r="101" spans="2:4" x14ac:dyDescent="0.25">
      <c r="B101" s="47"/>
    </row>
    <row r="102" spans="2:4" x14ac:dyDescent="0.25">
      <c r="B102" s="47"/>
    </row>
    <row r="103" spans="2:4" x14ac:dyDescent="0.25">
      <c r="B103" s="47"/>
    </row>
    <row r="104" spans="2:4" x14ac:dyDescent="0.25">
      <c r="B104" s="47"/>
    </row>
    <row r="105" spans="2:4" x14ac:dyDescent="0.25">
      <c r="D105" s="47"/>
    </row>
    <row r="106" spans="2:4" x14ac:dyDescent="0.25">
      <c r="D106" s="47"/>
    </row>
    <row r="107" spans="2:4" x14ac:dyDescent="0.25">
      <c r="D107" s="47"/>
    </row>
    <row r="108" spans="2:4" x14ac:dyDescent="0.25">
      <c r="D108" s="47"/>
    </row>
    <row r="109" spans="2:4" x14ac:dyDescent="0.25">
      <c r="D109" s="47"/>
    </row>
    <row r="110" spans="2:4" x14ac:dyDescent="0.25">
      <c r="D110" s="47"/>
    </row>
    <row r="111" spans="2:4" x14ac:dyDescent="0.25">
      <c r="D111" s="47"/>
    </row>
    <row r="112" spans="2:4" x14ac:dyDescent="0.25">
      <c r="D112" s="47"/>
    </row>
    <row r="113" spans="4:4" x14ac:dyDescent="0.25">
      <c r="D113" s="47"/>
    </row>
    <row r="114" spans="4:4" x14ac:dyDescent="0.25">
      <c r="D114" s="47"/>
    </row>
    <row r="115" spans="4:4" x14ac:dyDescent="0.25">
      <c r="D115" s="47"/>
    </row>
    <row r="116" spans="4:4" x14ac:dyDescent="0.25">
      <c r="D116" s="47"/>
    </row>
    <row r="117" spans="4:4" x14ac:dyDescent="0.25">
      <c r="D117" s="47"/>
    </row>
    <row r="118" spans="4:4" x14ac:dyDescent="0.25">
      <c r="D118" s="47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74C4B-29BD-42E9-ADEC-DB3BD1566B6E}">
  <dimension ref="A1:H24"/>
  <sheetViews>
    <sheetView zoomScaleNormal="100" workbookViewId="0"/>
  </sheetViews>
  <sheetFormatPr defaultRowHeight="15" x14ac:dyDescent="0.25"/>
  <cols>
    <col min="1" max="1" width="24.28515625" customWidth="1"/>
    <col min="2" max="2" width="13" customWidth="1"/>
    <col min="3" max="3" width="12.42578125" customWidth="1"/>
    <col min="4" max="4" width="14.42578125" customWidth="1"/>
    <col min="5" max="5" width="36" customWidth="1"/>
    <col min="6" max="6" width="17.85546875" customWidth="1"/>
    <col min="7" max="8" width="13.85546875" customWidth="1"/>
    <col min="9" max="9" width="14.85546875" customWidth="1"/>
    <col min="10" max="10" width="11.140625" customWidth="1"/>
    <col min="11" max="11" width="13.85546875" customWidth="1"/>
    <col min="12" max="12" width="11.140625" customWidth="1"/>
    <col min="13" max="25" width="7.5703125" customWidth="1"/>
    <col min="26" max="26" width="11.140625" bestFit="1" customWidth="1"/>
  </cols>
  <sheetData>
    <row r="1" spans="1:8" x14ac:dyDescent="0.25">
      <c r="A1" t="s">
        <v>2</v>
      </c>
    </row>
    <row r="4" spans="1:8" ht="45.75" thickBot="1" x14ac:dyDescent="0.3">
      <c r="A4" s="67" t="s">
        <v>33</v>
      </c>
      <c r="B4" s="10" t="s">
        <v>34</v>
      </c>
      <c r="C4" s="10" t="s">
        <v>103</v>
      </c>
      <c r="E4" s="20"/>
      <c r="F4" s="44"/>
    </row>
    <row r="5" spans="1:8" x14ac:dyDescent="0.25">
      <c r="A5" s="9">
        <v>1</v>
      </c>
      <c r="B5" s="8">
        <v>29</v>
      </c>
      <c r="C5" s="8">
        <v>165</v>
      </c>
      <c r="D5" s="43"/>
      <c r="E5" s="43"/>
      <c r="F5" s="43"/>
      <c r="G5" s="43"/>
      <c r="H5" s="43"/>
    </row>
    <row r="6" spans="1:8" x14ac:dyDescent="0.25">
      <c r="A6" s="6">
        <v>2</v>
      </c>
      <c r="B6" s="7">
        <v>34</v>
      </c>
      <c r="C6" s="7">
        <v>220</v>
      </c>
      <c r="D6" s="12"/>
      <c r="E6" s="12"/>
      <c r="F6" s="12"/>
      <c r="G6" s="12"/>
      <c r="H6" s="12"/>
    </row>
    <row r="7" spans="1:8" x14ac:dyDescent="0.25">
      <c r="A7" s="6">
        <v>3</v>
      </c>
      <c r="B7" s="7">
        <v>51</v>
      </c>
      <c r="C7" s="7">
        <v>330</v>
      </c>
      <c r="D7" s="12"/>
      <c r="E7" s="12"/>
      <c r="F7" s="12"/>
      <c r="G7" s="12"/>
      <c r="H7" s="12"/>
    </row>
    <row r="8" spans="1:8" x14ac:dyDescent="0.25">
      <c r="A8" s="6">
        <v>4</v>
      </c>
      <c r="B8" s="7">
        <v>46</v>
      </c>
      <c r="C8" s="7">
        <v>275</v>
      </c>
      <c r="D8" s="12"/>
      <c r="E8" s="12"/>
      <c r="F8" s="12"/>
      <c r="G8" s="12"/>
      <c r="H8" s="12"/>
    </row>
    <row r="9" spans="1:8" x14ac:dyDescent="0.25">
      <c r="A9" s="9">
        <v>5</v>
      </c>
      <c r="B9" s="7">
        <v>39</v>
      </c>
      <c r="C9" s="7">
        <v>245</v>
      </c>
      <c r="D9" s="12"/>
      <c r="E9" s="12"/>
      <c r="F9" s="12"/>
      <c r="G9" s="12"/>
      <c r="H9" s="12"/>
    </row>
    <row r="10" spans="1:8" x14ac:dyDescent="0.25">
      <c r="A10" s="6">
        <v>6</v>
      </c>
      <c r="B10" s="7">
        <v>22</v>
      </c>
      <c r="C10" s="7">
        <v>110</v>
      </c>
      <c r="D10" s="12"/>
      <c r="E10" s="12"/>
      <c r="F10" s="12"/>
      <c r="G10" s="12"/>
      <c r="H10" s="12"/>
    </row>
    <row r="11" spans="1:8" x14ac:dyDescent="0.25">
      <c r="A11" s="6">
        <v>7</v>
      </c>
      <c r="B11" s="7">
        <v>56</v>
      </c>
      <c r="C11" s="7">
        <v>385</v>
      </c>
      <c r="D11" s="12"/>
      <c r="E11" s="12"/>
      <c r="F11" s="12"/>
      <c r="G11" s="12"/>
      <c r="H11" s="12"/>
    </row>
    <row r="12" spans="1:8" x14ac:dyDescent="0.25">
      <c r="A12" s="6">
        <v>8</v>
      </c>
      <c r="B12" s="7">
        <v>51</v>
      </c>
      <c r="C12" s="7">
        <v>355</v>
      </c>
      <c r="D12" s="12"/>
      <c r="E12" s="12"/>
      <c r="F12" s="12"/>
      <c r="G12" s="12"/>
      <c r="H12" s="12"/>
    </row>
    <row r="13" spans="1:8" x14ac:dyDescent="0.25">
      <c r="A13" s="9">
        <v>9</v>
      </c>
      <c r="B13" s="7">
        <v>34</v>
      </c>
      <c r="C13" s="7">
        <v>192</v>
      </c>
      <c r="D13" s="12"/>
      <c r="E13" s="12"/>
      <c r="F13" s="12"/>
      <c r="G13" s="12"/>
      <c r="H13" s="12"/>
    </row>
    <row r="14" spans="1:8" x14ac:dyDescent="0.25">
      <c r="A14" s="6">
        <v>10</v>
      </c>
      <c r="B14" s="7">
        <v>29</v>
      </c>
      <c r="C14" s="7">
        <v>165</v>
      </c>
      <c r="D14" s="12"/>
      <c r="E14" s="12"/>
      <c r="F14" s="12"/>
      <c r="G14" s="12"/>
      <c r="H14" s="12"/>
    </row>
    <row r="15" spans="1:8" x14ac:dyDescent="0.25">
      <c r="A15" s="6">
        <v>11</v>
      </c>
      <c r="B15" s="7">
        <v>62</v>
      </c>
      <c r="C15" s="7">
        <v>413</v>
      </c>
    </row>
    <row r="16" spans="1:8" x14ac:dyDescent="0.25">
      <c r="A16" s="6">
        <v>12</v>
      </c>
      <c r="B16" s="7">
        <v>34</v>
      </c>
      <c r="C16" s="7">
        <v>203</v>
      </c>
      <c r="D16" s="42"/>
      <c r="E16" s="42"/>
      <c r="G16" s="41"/>
      <c r="H16" s="39"/>
    </row>
    <row r="17" spans="1:8" x14ac:dyDescent="0.25">
      <c r="A17" s="9">
        <v>13</v>
      </c>
      <c r="B17" s="7">
        <v>46</v>
      </c>
      <c r="C17" s="7">
        <v>245</v>
      </c>
      <c r="D17" s="42"/>
      <c r="E17" s="42"/>
      <c r="G17" s="41"/>
      <c r="H17" s="39"/>
    </row>
    <row r="18" spans="1:8" x14ac:dyDescent="0.25">
      <c r="A18" s="6">
        <v>14</v>
      </c>
      <c r="B18" s="7">
        <v>51</v>
      </c>
      <c r="C18" s="7">
        <v>301</v>
      </c>
      <c r="D18" s="42"/>
      <c r="E18" s="42"/>
      <c r="G18" s="40"/>
      <c r="H18" s="39"/>
    </row>
    <row r="19" spans="1:8" x14ac:dyDescent="0.25">
      <c r="A19" s="6">
        <v>15</v>
      </c>
      <c r="B19" s="7">
        <v>39</v>
      </c>
      <c r="C19" s="7">
        <v>220</v>
      </c>
      <c r="G19" s="40"/>
      <c r="H19" s="39"/>
    </row>
    <row r="20" spans="1:8" x14ac:dyDescent="0.25">
      <c r="A20" s="6">
        <v>16</v>
      </c>
      <c r="B20" s="7">
        <v>56</v>
      </c>
      <c r="C20" s="7">
        <v>355</v>
      </c>
    </row>
    <row r="21" spans="1:8" x14ac:dyDescent="0.25">
      <c r="A21" s="9">
        <v>17</v>
      </c>
      <c r="B21" s="7">
        <v>62</v>
      </c>
      <c r="C21" s="7">
        <v>385</v>
      </c>
    </row>
    <row r="22" spans="1:8" x14ac:dyDescent="0.25">
      <c r="A22" s="6">
        <v>18</v>
      </c>
      <c r="B22" s="7">
        <v>68</v>
      </c>
      <c r="C22" s="7">
        <v>413</v>
      </c>
    </row>
    <row r="23" spans="1:8" x14ac:dyDescent="0.25">
      <c r="A23" s="6">
        <v>19</v>
      </c>
      <c r="B23" s="7">
        <v>39</v>
      </c>
      <c r="C23" s="7">
        <v>220</v>
      </c>
    </row>
    <row r="24" spans="1:8" x14ac:dyDescent="0.25">
      <c r="A24" s="6">
        <v>20</v>
      </c>
      <c r="B24" s="7">
        <v>46</v>
      </c>
      <c r="C24" s="7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083DF-709B-4E87-9F6C-C4A9E73857AA}">
  <dimension ref="A1:P19"/>
  <sheetViews>
    <sheetView workbookViewId="0"/>
  </sheetViews>
  <sheetFormatPr defaultColWidth="9.140625" defaultRowHeight="15" x14ac:dyDescent="0.25"/>
  <cols>
    <col min="1" max="1" width="9.140625" style="23"/>
    <col min="2" max="2" width="16" style="23" customWidth="1"/>
    <col min="3" max="3" width="11.140625" style="23" customWidth="1"/>
    <col min="4" max="4" width="11.140625" style="23" bestFit="1" customWidth="1"/>
    <col min="5" max="16384" width="9.140625" style="23"/>
  </cols>
  <sheetData>
    <row r="1" spans="1:16" x14ac:dyDescent="0.25">
      <c r="A1" t="s">
        <v>2</v>
      </c>
      <c r="B1" s="61" t="s">
        <v>31</v>
      </c>
    </row>
    <row r="3" spans="1:16" x14ac:dyDescent="0.25">
      <c r="A3" s="20"/>
      <c r="B3"/>
      <c r="C3" s="35"/>
      <c r="D3" s="26"/>
      <c r="E3" s="26"/>
    </row>
    <row r="4" spans="1:16" ht="30" x14ac:dyDescent="0.25">
      <c r="A4" s="69" t="s">
        <v>3</v>
      </c>
      <c r="B4" s="69" t="s">
        <v>86</v>
      </c>
    </row>
    <row r="5" spans="1:16" x14ac:dyDescent="0.25">
      <c r="A5" s="89">
        <v>2013</v>
      </c>
      <c r="B5" s="89">
        <v>210</v>
      </c>
    </row>
    <row r="6" spans="1:16" x14ac:dyDescent="0.25">
      <c r="A6" s="89">
        <v>2014</v>
      </c>
      <c r="B6" s="89">
        <v>245</v>
      </c>
    </row>
    <row r="7" spans="1:16" x14ac:dyDescent="0.25">
      <c r="A7" s="89">
        <v>2015</v>
      </c>
      <c r="B7" s="89">
        <v>280</v>
      </c>
    </row>
    <row r="8" spans="1:16" x14ac:dyDescent="0.25">
      <c r="A8" s="89">
        <v>2016</v>
      </c>
      <c r="B8" s="89">
        <v>320</v>
      </c>
    </row>
    <row r="9" spans="1:16" x14ac:dyDescent="0.25">
      <c r="A9" s="89">
        <v>2017</v>
      </c>
      <c r="B9" s="89">
        <v>365</v>
      </c>
    </row>
    <row r="10" spans="1:16" x14ac:dyDescent="0.25">
      <c r="A10" s="89">
        <v>2018</v>
      </c>
      <c r="B10" s="89">
        <v>410</v>
      </c>
    </row>
    <row r="11" spans="1:16" x14ac:dyDescent="0.25">
      <c r="A11" s="89">
        <v>2019</v>
      </c>
      <c r="B11" s="89">
        <v>460</v>
      </c>
      <c r="E11"/>
    </row>
    <row r="12" spans="1:16" x14ac:dyDescent="0.25">
      <c r="A12"/>
      <c r="C12" s="19"/>
      <c r="D12" s="19"/>
    </row>
    <row r="13" spans="1:16" x14ac:dyDescent="0.25">
      <c r="A13" s="32"/>
      <c r="C13"/>
      <c r="D13" s="34"/>
      <c r="E13"/>
      <c r="P13" s="19"/>
    </row>
    <row r="15" spans="1:16" x14ac:dyDescent="0.25">
      <c r="A15"/>
      <c r="C15" s="19"/>
      <c r="D15" s="19"/>
    </row>
    <row r="16" spans="1:16" x14ac:dyDescent="0.25">
      <c r="D16" s="33"/>
      <c r="E16"/>
      <c r="P16" s="19"/>
    </row>
    <row r="17" spans="1:2" x14ac:dyDescent="0.25">
      <c r="A17"/>
    </row>
    <row r="18" spans="1:2" x14ac:dyDescent="0.25">
      <c r="A18" s="32"/>
      <c r="B18"/>
    </row>
    <row r="19" spans="1:2" x14ac:dyDescent="0.25">
      <c r="A19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workbookViewId="0"/>
  </sheetViews>
  <sheetFormatPr defaultRowHeight="15" x14ac:dyDescent="0.25"/>
  <cols>
    <col min="1" max="1" width="24.5703125" customWidth="1"/>
    <col min="2" max="2" width="15.85546875" customWidth="1"/>
  </cols>
  <sheetData>
    <row r="1" spans="1:12" x14ac:dyDescent="0.25">
      <c r="A1" t="s">
        <v>28</v>
      </c>
    </row>
    <row r="4" spans="1:12" x14ac:dyDescent="0.25">
      <c r="A4" s="20"/>
    </row>
    <row r="5" spans="1:12" ht="15.75" thickBot="1" x14ac:dyDescent="0.3">
      <c r="A5" s="10" t="s">
        <v>35</v>
      </c>
      <c r="B5" s="10" t="s">
        <v>56</v>
      </c>
    </row>
    <row r="6" spans="1:12" x14ac:dyDescent="0.25">
      <c r="A6" s="9" t="s">
        <v>36</v>
      </c>
      <c r="B6" s="4">
        <v>720</v>
      </c>
    </row>
    <row r="7" spans="1:12" x14ac:dyDescent="0.25">
      <c r="A7" s="6" t="s">
        <v>37</v>
      </c>
      <c r="B7" s="2">
        <v>680</v>
      </c>
      <c r="D7" s="37"/>
      <c r="L7" s="12"/>
    </row>
    <row r="8" spans="1:12" x14ac:dyDescent="0.25">
      <c r="A8" s="6" t="s">
        <v>38</v>
      </c>
      <c r="B8" s="2">
        <v>650</v>
      </c>
    </row>
    <row r="9" spans="1:12" x14ac:dyDescent="0.25">
      <c r="A9" s="6" t="s">
        <v>39</v>
      </c>
      <c r="B9" s="2">
        <v>600</v>
      </c>
    </row>
    <row r="10" spans="1:12" x14ac:dyDescent="0.25">
      <c r="A10" s="6" t="s">
        <v>40</v>
      </c>
      <c r="B10" s="2">
        <v>580</v>
      </c>
      <c r="D10" s="37"/>
      <c r="L10" s="12"/>
    </row>
    <row r="11" spans="1:12" x14ac:dyDescent="0.25">
      <c r="A11" s="6" t="s">
        <v>41</v>
      </c>
      <c r="B11" s="2">
        <v>560</v>
      </c>
      <c r="D11" s="37"/>
    </row>
    <row r="12" spans="1:12" x14ac:dyDescent="0.25">
      <c r="A12" s="6" t="s">
        <v>42</v>
      </c>
      <c r="B12" s="2">
        <v>530</v>
      </c>
    </row>
    <row r="13" spans="1:12" x14ac:dyDescent="0.25">
      <c r="A13" s="6" t="s">
        <v>43</v>
      </c>
      <c r="B13" s="2">
        <v>500</v>
      </c>
      <c r="D13" s="37"/>
      <c r="L13" s="12"/>
    </row>
    <row r="14" spans="1:12" x14ac:dyDescent="0.25">
      <c r="A14" s="6" t="s">
        <v>44</v>
      </c>
      <c r="B14" s="2">
        <v>470</v>
      </c>
    </row>
    <row r="15" spans="1:12" x14ac:dyDescent="0.25">
      <c r="A15" s="6" t="s">
        <v>45</v>
      </c>
      <c r="B15" s="2">
        <v>450</v>
      </c>
    </row>
    <row r="16" spans="1:12" x14ac:dyDescent="0.25">
      <c r="A16" s="6" t="s">
        <v>46</v>
      </c>
      <c r="B16" s="2">
        <v>430</v>
      </c>
      <c r="D16" s="37"/>
      <c r="L16" s="12"/>
    </row>
    <row r="17" spans="1:12" x14ac:dyDescent="0.25">
      <c r="A17" s="6" t="s">
        <v>47</v>
      </c>
      <c r="B17" s="2">
        <v>410</v>
      </c>
    </row>
    <row r="18" spans="1:12" x14ac:dyDescent="0.25">
      <c r="A18" s="6" t="s">
        <v>48</v>
      </c>
      <c r="B18" s="2">
        <v>390</v>
      </c>
    </row>
    <row r="19" spans="1:12" x14ac:dyDescent="0.25">
      <c r="A19" s="6" t="s">
        <v>49</v>
      </c>
      <c r="B19" s="2">
        <v>370</v>
      </c>
      <c r="D19" s="37"/>
      <c r="L19" s="12"/>
    </row>
    <row r="20" spans="1:12" x14ac:dyDescent="0.25">
      <c r="A20" s="6" t="s">
        <v>50</v>
      </c>
      <c r="B20" s="2">
        <v>350</v>
      </c>
    </row>
    <row r="21" spans="1:12" x14ac:dyDescent="0.25">
      <c r="A21" s="6" t="s">
        <v>51</v>
      </c>
      <c r="B21" s="2">
        <v>330</v>
      </c>
    </row>
    <row r="22" spans="1:12" x14ac:dyDescent="0.25">
      <c r="A22" s="6" t="s">
        <v>52</v>
      </c>
      <c r="B22" s="2">
        <v>310</v>
      </c>
      <c r="L22" s="12"/>
    </row>
    <row r="23" spans="1:12" x14ac:dyDescent="0.25">
      <c r="A23" s="6" t="s">
        <v>53</v>
      </c>
      <c r="B23" s="2">
        <v>290</v>
      </c>
      <c r="D23" s="36"/>
    </row>
    <row r="24" spans="1:12" x14ac:dyDescent="0.25">
      <c r="A24" s="6" t="s">
        <v>54</v>
      </c>
      <c r="B24" s="2">
        <v>270</v>
      </c>
    </row>
    <row r="25" spans="1:12" x14ac:dyDescent="0.25">
      <c r="A25" s="6" t="s">
        <v>55</v>
      </c>
      <c r="B25" s="2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4"/>
  <sheetViews>
    <sheetView workbookViewId="0"/>
  </sheetViews>
  <sheetFormatPr defaultRowHeight="15" x14ac:dyDescent="0.25"/>
  <cols>
    <col min="1" max="1" width="18.5703125" customWidth="1"/>
    <col min="2" max="2" width="14.140625" customWidth="1"/>
    <col min="3" max="7" width="10.28515625" customWidth="1"/>
    <col min="8" max="8" width="6.5703125" customWidth="1"/>
    <col min="9" max="10" width="5.5703125" customWidth="1"/>
    <col min="11" max="11" width="6.5703125" customWidth="1"/>
    <col min="12" max="15" width="8.140625" customWidth="1"/>
    <col min="16" max="16" width="11.140625" bestFit="1" customWidth="1"/>
  </cols>
  <sheetData>
    <row r="1" spans="1:13" x14ac:dyDescent="0.25">
      <c r="A1" s="20" t="s">
        <v>29</v>
      </c>
      <c r="B1" s="21"/>
      <c r="C1" s="19"/>
      <c r="D1" s="12"/>
    </row>
    <row r="2" spans="1:13" x14ac:dyDescent="0.25">
      <c r="A2" s="20"/>
      <c r="B2" s="1"/>
      <c r="C2" s="19"/>
    </row>
    <row r="3" spans="1:13" x14ac:dyDescent="0.25">
      <c r="A3" s="52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46.5" customHeight="1" thickBot="1" x14ac:dyDescent="0.3">
      <c r="A4" s="53" t="s">
        <v>58</v>
      </c>
      <c r="B4" s="53" t="s">
        <v>57</v>
      </c>
      <c r="C4" s="92" t="s">
        <v>97</v>
      </c>
      <c r="D4" s="93" t="s">
        <v>98</v>
      </c>
      <c r="E4" s="93" t="s">
        <v>99</v>
      </c>
      <c r="F4" s="93" t="s">
        <v>100</v>
      </c>
      <c r="G4" s="93" t="s">
        <v>101</v>
      </c>
      <c r="H4" s="51"/>
      <c r="I4" s="51"/>
      <c r="J4" s="51"/>
      <c r="K4" s="51"/>
      <c r="L4" s="51"/>
    </row>
    <row r="5" spans="1:13" ht="16.5" thickBot="1" x14ac:dyDescent="0.3">
      <c r="A5" s="70">
        <v>1.4</v>
      </c>
      <c r="B5" s="55">
        <v>70</v>
      </c>
      <c r="C5" s="94"/>
      <c r="D5" s="94"/>
      <c r="E5" s="94"/>
      <c r="F5" s="94"/>
      <c r="G5" s="94"/>
      <c r="H5" s="51"/>
      <c r="I5" s="51"/>
      <c r="J5" s="51"/>
      <c r="K5" s="51"/>
      <c r="L5" s="51"/>
    </row>
    <row r="6" spans="1:13" ht="16.5" thickBot="1" x14ac:dyDescent="0.3">
      <c r="A6" s="71">
        <v>1.5</v>
      </c>
      <c r="B6" s="56">
        <v>73</v>
      </c>
      <c r="C6" s="94"/>
      <c r="D6" s="94"/>
      <c r="E6" s="94"/>
      <c r="F6" s="94"/>
      <c r="G6" s="94"/>
      <c r="H6" s="51"/>
      <c r="I6" s="51"/>
      <c r="J6" s="51"/>
      <c r="K6" s="51"/>
      <c r="L6" s="51"/>
    </row>
    <row r="7" spans="1:13" ht="16.5" thickBot="1" x14ac:dyDescent="0.3">
      <c r="A7" s="71">
        <v>2</v>
      </c>
      <c r="B7" s="56">
        <v>90</v>
      </c>
      <c r="C7" s="94"/>
      <c r="D7" s="94"/>
      <c r="E7" s="94"/>
      <c r="F7" s="94"/>
      <c r="G7" s="94"/>
      <c r="H7" s="51"/>
      <c r="I7" s="51"/>
      <c r="J7" s="51"/>
      <c r="K7" s="51"/>
      <c r="L7" s="51"/>
    </row>
    <row r="8" spans="1:13" ht="16.5" thickBot="1" x14ac:dyDescent="0.3">
      <c r="A8" s="71">
        <v>2.1</v>
      </c>
      <c r="B8" s="56">
        <v>95</v>
      </c>
      <c r="C8" s="94"/>
      <c r="D8" s="94"/>
      <c r="E8" s="94"/>
      <c r="F8" s="94"/>
      <c r="G8" s="94"/>
      <c r="H8" s="51"/>
      <c r="I8" s="51"/>
      <c r="J8" s="51"/>
      <c r="K8" s="51"/>
      <c r="L8" s="51"/>
    </row>
    <row r="9" spans="1:13" ht="16.5" thickBot="1" x14ac:dyDescent="0.3">
      <c r="A9" s="71">
        <v>2.4</v>
      </c>
      <c r="B9" s="56">
        <v>100</v>
      </c>
      <c r="C9" s="94"/>
      <c r="D9" s="94"/>
      <c r="E9" s="94"/>
      <c r="F9" s="94"/>
      <c r="G9" s="94"/>
      <c r="H9" s="51"/>
      <c r="I9" s="51"/>
      <c r="J9" s="51"/>
      <c r="K9" s="51"/>
      <c r="L9" s="51"/>
    </row>
    <row r="10" spans="1:13" ht="16.5" thickBot="1" x14ac:dyDescent="0.3">
      <c r="A10" s="71">
        <v>1.9</v>
      </c>
      <c r="B10" s="56">
        <v>82</v>
      </c>
      <c r="C10" s="94"/>
      <c r="D10" s="94"/>
      <c r="E10" s="94"/>
      <c r="F10" s="94"/>
      <c r="G10" s="94"/>
      <c r="H10" s="51"/>
      <c r="I10" s="51"/>
      <c r="J10" s="51"/>
      <c r="K10" s="51"/>
      <c r="L10" s="51"/>
    </row>
    <row r="11" spans="1:13" ht="16.5" thickBot="1" x14ac:dyDescent="0.3">
      <c r="A11" s="71">
        <v>2.2000000000000002</v>
      </c>
      <c r="B11" s="56">
        <v>92</v>
      </c>
      <c r="C11" s="94"/>
      <c r="D11" s="94"/>
      <c r="E11" s="94"/>
      <c r="F11" s="94"/>
      <c r="G11" s="94"/>
      <c r="H11" s="51"/>
      <c r="I11" s="51"/>
      <c r="J11" s="51"/>
      <c r="K11" s="51"/>
      <c r="L11" s="51"/>
    </row>
    <row r="12" spans="1:13" ht="16.5" thickBot="1" x14ac:dyDescent="0.3">
      <c r="A12" s="70">
        <v>2.6</v>
      </c>
      <c r="B12" s="55">
        <v>105</v>
      </c>
      <c r="C12" s="94"/>
      <c r="D12" s="94"/>
      <c r="E12" s="94"/>
      <c r="F12" s="94"/>
      <c r="G12" s="94"/>
      <c r="H12" s="51"/>
      <c r="I12" s="51"/>
      <c r="J12" s="51"/>
      <c r="K12" s="51"/>
      <c r="L12" s="51"/>
    </row>
    <row r="13" spans="1:13" ht="16.5" thickBot="1" x14ac:dyDescent="0.3">
      <c r="A13" s="71">
        <v>2.2999999999999998</v>
      </c>
      <c r="B13" s="56">
        <v>98</v>
      </c>
      <c r="C13" s="94"/>
      <c r="D13" s="94"/>
      <c r="E13" s="94"/>
      <c r="F13" s="94"/>
      <c r="G13" s="94"/>
      <c r="H13" s="51"/>
      <c r="I13" s="51"/>
      <c r="J13" s="51"/>
      <c r="K13" s="51"/>
      <c r="L13" s="51"/>
    </row>
    <row r="14" spans="1:13" ht="16.5" thickBot="1" x14ac:dyDescent="0.3">
      <c r="A14" s="71">
        <v>2</v>
      </c>
      <c r="B14" s="56">
        <v>86</v>
      </c>
      <c r="C14" s="94"/>
      <c r="D14" s="94"/>
      <c r="E14" s="94"/>
      <c r="F14" s="94"/>
      <c r="G14" s="94"/>
    </row>
    <row r="15" spans="1:13" ht="16.5" thickBot="1" x14ac:dyDescent="0.3">
      <c r="A15" s="71">
        <v>2.1</v>
      </c>
      <c r="B15" s="56">
        <v>90</v>
      </c>
      <c r="C15" s="94"/>
      <c r="D15" s="94"/>
      <c r="E15" s="94"/>
      <c r="F15" s="94"/>
      <c r="G15" s="94"/>
    </row>
    <row r="16" spans="1:13" ht="16.5" thickBot="1" x14ac:dyDescent="0.3">
      <c r="A16" s="71">
        <v>1.8</v>
      </c>
      <c r="B16" s="56">
        <v>80</v>
      </c>
      <c r="C16" s="94"/>
      <c r="D16" s="94"/>
      <c r="E16" s="94"/>
      <c r="F16" s="94"/>
      <c r="G16" s="94"/>
    </row>
    <row r="17" spans="1:7" ht="16.5" thickBot="1" x14ac:dyDescent="0.3">
      <c r="A17" s="71">
        <v>2.5</v>
      </c>
      <c r="B17" s="56">
        <v>104</v>
      </c>
      <c r="C17" s="94"/>
      <c r="D17" s="94"/>
      <c r="E17" s="94"/>
      <c r="F17" s="94"/>
      <c r="G17" s="94"/>
    </row>
    <row r="18" spans="1:7" ht="16.5" thickBot="1" x14ac:dyDescent="0.3">
      <c r="A18" s="71">
        <v>2.7</v>
      </c>
      <c r="B18" s="56">
        <v>110</v>
      </c>
      <c r="C18" s="94"/>
      <c r="D18" s="94"/>
      <c r="E18" s="94"/>
      <c r="F18" s="94"/>
      <c r="G18" s="94"/>
    </row>
    <row r="19" spans="1:7" ht="16.5" thickBot="1" x14ac:dyDescent="0.3">
      <c r="A19" s="70">
        <v>2.8</v>
      </c>
      <c r="B19" s="55">
        <v>115</v>
      </c>
      <c r="C19" s="94"/>
      <c r="D19" s="94"/>
      <c r="E19" s="94"/>
      <c r="F19" s="94"/>
      <c r="G19" s="94"/>
    </row>
    <row r="20" spans="1:7" ht="16.5" thickBot="1" x14ac:dyDescent="0.3">
      <c r="A20" s="71">
        <v>2.2000000000000002</v>
      </c>
      <c r="B20" s="56">
        <v>94</v>
      </c>
      <c r="C20" s="94"/>
      <c r="D20" s="94"/>
      <c r="E20" s="94"/>
      <c r="F20" s="94"/>
      <c r="G20" s="94"/>
    </row>
    <row r="21" spans="1:7" ht="16.5" thickBot="1" x14ac:dyDescent="0.3">
      <c r="A21" s="71">
        <v>2.4</v>
      </c>
      <c r="B21" s="56">
        <v>100</v>
      </c>
      <c r="C21" s="94"/>
      <c r="D21" s="94"/>
      <c r="E21" s="94"/>
      <c r="F21" s="94"/>
      <c r="G21" s="94"/>
    </row>
    <row r="22" spans="1:7" ht="16.5" thickBot="1" x14ac:dyDescent="0.3">
      <c r="A22" s="71">
        <v>2.6</v>
      </c>
      <c r="B22" s="56">
        <v>108</v>
      </c>
      <c r="C22" s="94"/>
      <c r="D22" s="94"/>
      <c r="E22" s="94"/>
      <c r="F22" s="94"/>
      <c r="G22" s="94"/>
    </row>
    <row r="23" spans="1:7" ht="16.5" thickBot="1" x14ac:dyDescent="0.3">
      <c r="A23" s="71">
        <v>2.1</v>
      </c>
      <c r="B23" s="56">
        <v>92</v>
      </c>
      <c r="C23" s="94"/>
      <c r="D23" s="94"/>
      <c r="E23" s="94"/>
      <c r="F23" s="94"/>
      <c r="G23" s="94"/>
    </row>
    <row r="24" spans="1:7" ht="16.5" thickBot="1" x14ac:dyDescent="0.3">
      <c r="A24" s="71">
        <v>2</v>
      </c>
      <c r="B24" s="56">
        <v>88</v>
      </c>
      <c r="C24" s="94"/>
      <c r="D24" s="94"/>
      <c r="E24" s="94"/>
      <c r="F24" s="94"/>
      <c r="G24" s="94"/>
    </row>
    <row r="25" spans="1:7" ht="16.5" thickBot="1" x14ac:dyDescent="0.3">
      <c r="A25" s="71">
        <v>2.2999999999999998</v>
      </c>
      <c r="B25" s="56">
        <v>96</v>
      </c>
      <c r="C25" s="94"/>
      <c r="D25" s="94"/>
      <c r="E25" s="94"/>
      <c r="F25" s="94"/>
      <c r="G25" s="94"/>
    </row>
    <row r="27" spans="1:7" x14ac:dyDescent="0.25">
      <c r="D27" s="12"/>
    </row>
    <row r="28" spans="1:7" x14ac:dyDescent="0.25">
      <c r="D28" s="12"/>
      <c r="E28" s="31"/>
    </row>
    <row r="32" spans="1:7" x14ac:dyDescent="0.25">
      <c r="E32" s="13"/>
    </row>
    <row r="34" spans="4:5" x14ac:dyDescent="0.25">
      <c r="D34" s="12"/>
      <c r="E34" s="30"/>
    </row>
    <row r="35" spans="4:5" x14ac:dyDescent="0.25">
      <c r="D35" s="12"/>
    </row>
    <row r="39" spans="4:5" x14ac:dyDescent="0.25">
      <c r="D39" s="12"/>
    </row>
    <row r="40" spans="4:5" x14ac:dyDescent="0.25">
      <c r="D40" s="12"/>
      <c r="E40" s="22"/>
    </row>
    <row r="44" spans="4:5" x14ac:dyDescent="0.25">
      <c r="D44" s="12"/>
      <c r="E44" s="29"/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cols>
    <col min="1" max="1" width="22.5703125" customWidth="1"/>
  </cols>
  <sheetData>
    <row r="1" spans="1:1" x14ac:dyDescent="0.25">
      <c r="A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E79F2E71BF344395DB17DCC8A2F8F6" ma:contentTypeVersion="17" ma:contentTypeDescription="Create a new document." ma:contentTypeScope="" ma:versionID="b5a3af678dbd79e7a5b3ad3f920c17c7">
  <xsd:schema xmlns:xsd="http://www.w3.org/2001/XMLSchema" xmlns:xs="http://www.w3.org/2001/XMLSchema" xmlns:p="http://schemas.microsoft.com/office/2006/metadata/properties" xmlns:ns2="e3c8cc2c-5c83-408e-bac6-930f30c27bcb" xmlns:ns3="d6899c41-1156-4ceb-9314-2043558865ae" targetNamespace="http://schemas.microsoft.com/office/2006/metadata/properties" ma:root="true" ma:fieldsID="c53c985e5ff2b1c8da4a7f3ffbe4e13e" ns2:_="" ns3:_="">
    <xsd:import namespace="e3c8cc2c-5c83-408e-bac6-930f30c27bcb"/>
    <xsd:import namespace="d6899c41-1156-4ceb-9314-2043558865ae"/>
    <xsd:element name="properties">
      <xsd:complexType>
        <xsd:sequence>
          <xsd:element name="documentManagement">
            <xsd:complexType>
              <xsd:all>
                <xsd:element ref="ns2:Smjer" minOccurs="0"/>
                <xsd:element ref="ns2:Semestarbroj" minOccurs="0"/>
                <xsd:element ref="ns2:Semestar" minOccurs="0"/>
                <xsd:element ref="ns2:Obavezni_x002d_Izborni" minOccurs="0"/>
                <xsd:element ref="ns2:Katedra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8cc2c-5c83-408e-bac6-930f30c27bcb" elementFormDefault="qualified">
    <xsd:import namespace="http://schemas.microsoft.com/office/2006/documentManagement/types"/>
    <xsd:import namespace="http://schemas.microsoft.com/office/infopath/2007/PartnerControls"/>
    <xsd:element name="Smjer" ma:index="8" nillable="true" ma:displayName="Smjer" ma:format="Dropdown" ma:internalName="Smjer">
      <xsd:simpleType>
        <xsd:restriction base="dms:Text">
          <xsd:maxLength value="255"/>
        </xsd:restriction>
      </xsd:simpleType>
    </xsd:element>
    <xsd:element name="Semestarbroj" ma:index="9" nillable="true" ma:displayName="Semestar broj" ma:format="Dropdown" ma:internalName="Semestarbroj" ma:percentage="FALSE">
      <xsd:simpleType>
        <xsd:restriction base="dms:Number"/>
      </xsd:simpleType>
    </xsd:element>
    <xsd:element name="Semestar" ma:index="10" nillable="true" ma:displayName="Semestar" ma:format="Dropdown" ma:internalName="Semestar">
      <xsd:simpleType>
        <xsd:restriction base="dms:Text">
          <xsd:maxLength value="255"/>
        </xsd:restriction>
      </xsd:simpleType>
    </xsd:element>
    <xsd:element name="Obavezni_x002d_Izborni" ma:index="11" nillable="true" ma:displayName="Obavezni-Izborni" ma:format="Dropdown" ma:internalName="Obavezni_x002d_Izborni">
      <xsd:simpleType>
        <xsd:restriction base="dms:Text">
          <xsd:maxLength value="255"/>
        </xsd:restriction>
      </xsd:simpleType>
    </xsd:element>
    <xsd:element name="Katedra" ma:index="12" nillable="true" ma:displayName="Katedra" ma:format="Dropdown" ma:indexed="true" ma:internalName="Katedra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1e3eca1-a772-475b-ad39-cfccd29cc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99c41-1156-4ceb-9314-2043558865a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3da5c33-f1f4-487b-9702-cfc9d51b2222}" ma:internalName="TaxCatchAll" ma:showField="CatchAllData" ma:web="d6899c41-1156-4ceb-9314-2043558865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avezni_x002d_Izborni xmlns="e3c8cc2c-5c83-408e-bac6-930f30c27bcb" xsi:nil="true"/>
    <Smjer xmlns="e3c8cc2c-5c83-408e-bac6-930f30c27bcb" xsi:nil="true"/>
    <lcf76f155ced4ddcb4097134ff3c332f xmlns="e3c8cc2c-5c83-408e-bac6-930f30c27bcb">
      <Terms xmlns="http://schemas.microsoft.com/office/infopath/2007/PartnerControls"/>
    </lcf76f155ced4ddcb4097134ff3c332f>
    <Semestar xmlns="e3c8cc2c-5c83-408e-bac6-930f30c27bcb" xsi:nil="true"/>
    <TaxCatchAll xmlns="d6899c41-1156-4ceb-9314-2043558865ae" xsi:nil="true"/>
    <Katedra xmlns="e3c8cc2c-5c83-408e-bac6-930f30c27bcb" xsi:nil="true"/>
    <Semestarbroj xmlns="e3c8cc2c-5c83-408e-bac6-930f30c27bc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B9D095-58F9-4BC5-B182-895620591E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8cc2c-5c83-408e-bac6-930f30c27bcb"/>
    <ds:schemaRef ds:uri="d6899c41-1156-4ceb-9314-204355886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853F00-8FD0-49F5-8B9F-567FE4B01AAB}">
  <ds:schemaRefs>
    <ds:schemaRef ds:uri="http://schemas.microsoft.com/office/2006/metadata/properties"/>
    <ds:schemaRef ds:uri="http://schemas.microsoft.com/office/infopath/2007/PartnerControls"/>
    <ds:schemaRef ds:uri="e3c8cc2c-5c83-408e-bac6-930f30c27bcb"/>
    <ds:schemaRef ds:uri="d6899c41-1156-4ceb-9314-2043558865ae"/>
  </ds:schemaRefs>
</ds:datastoreItem>
</file>

<file path=customXml/itemProps3.xml><?xml version="1.0" encoding="utf-8"?>
<ds:datastoreItem xmlns:ds="http://schemas.openxmlformats.org/officeDocument/2006/customXml" ds:itemID="{7D1246AD-7074-4BD9-A58C-3870AFC310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upute</vt:lpstr>
      <vt:lpstr>Formule</vt:lpstr>
      <vt:lpstr>1ish1</vt:lpstr>
      <vt:lpstr>1ish2</vt:lpstr>
      <vt:lpstr>1ish3</vt:lpstr>
      <vt:lpstr>2ish1</vt:lpstr>
      <vt:lpstr>2ish2</vt:lpstr>
      <vt:lpstr>3ish1</vt:lpstr>
      <vt:lpstr>3ish2</vt:lpstr>
      <vt:lpstr>4ish1</vt:lpstr>
      <vt:lpstr>4ish2</vt:lpstr>
      <vt:lpstr>5ish1</vt:lpstr>
      <vt:lpstr>5ish2</vt:lpstr>
      <vt:lpstr>6ish1</vt:lpstr>
      <vt:lpstr>6ish2</vt:lpstr>
      <vt:lpstr>6ish3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Nađ</dc:creator>
  <cp:lastModifiedBy>Ana Maria Fabekovec | Student</cp:lastModifiedBy>
  <dcterms:created xsi:type="dcterms:W3CDTF">2018-07-18T04:58:41Z</dcterms:created>
  <dcterms:modified xsi:type="dcterms:W3CDTF">2024-09-04T08:37:12Z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0x01010013E79F2E71BF344395DB17DCC8A2F8F6</vt:lpwstr>
  </property>
</Properties>
</file>