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adna-mapa\"/>
    </mc:Choice>
  </mc:AlternateContent>
  <xr:revisionPtr revIDLastSave="0" documentId="13_ncr:1_{D0630D79-B4B3-41DE-A3DC-D79B3F8BF2DD}" xr6:coauthVersionLast="47" xr6:coauthVersionMax="47" xr10:uidLastSave="{00000000-0000-0000-0000-000000000000}"/>
  <bookViews>
    <workbookView xWindow="-120" yWindow="-120" windowWidth="29040" windowHeight="15840" firstSheet="3" activeTab="14" xr2:uid="{00000000-000D-0000-FFFF-FFFF00000000}"/>
  </bookViews>
  <sheets>
    <sheet name="upute" sheetId="30" r:id="rId1"/>
    <sheet name="Formule" sheetId="31" r:id="rId2"/>
    <sheet name="1ish1" sheetId="32" r:id="rId3"/>
    <sheet name="1ish2" sheetId="33" r:id="rId4"/>
    <sheet name="1ish3" sheetId="34" r:id="rId5"/>
    <sheet name="2ish1" sheetId="35" r:id="rId6"/>
    <sheet name="2ish2" sheetId="18" r:id="rId7"/>
    <sheet name="3ish1" sheetId="16" r:id="rId8"/>
    <sheet name="3ish2" sheetId="25" r:id="rId9"/>
    <sheet name="4ish1" sheetId="13" r:id="rId10"/>
    <sheet name="4ish2" sheetId="12" r:id="rId11"/>
    <sheet name="5ish1" sheetId="10" r:id="rId12"/>
    <sheet name="5ish2" sheetId="9" r:id="rId13"/>
    <sheet name="6ish1" sheetId="7" r:id="rId14"/>
    <sheet name="6ish2" sheetId="27" r:id="rId15"/>
    <sheet name="6ish3" sheetId="4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" i="18" l="1"/>
  <c r="F31" i="18"/>
  <c r="G28" i="18"/>
  <c r="G26" i="18"/>
  <c r="G23" i="18"/>
  <c r="G21" i="18"/>
  <c r="G20" i="18"/>
  <c r="D14" i="35"/>
  <c r="D12" i="35"/>
  <c r="D11" i="35"/>
  <c r="B9" i="25"/>
  <c r="J50" i="16"/>
  <c r="J48" i="16"/>
  <c r="J47" i="16"/>
  <c r="D6" i="16"/>
  <c r="D7" i="16"/>
  <c r="D8" i="16"/>
  <c r="D9" i="16"/>
  <c r="D10" i="16"/>
  <c r="D11" i="16"/>
  <c r="E11" i="16" s="1"/>
  <c r="D12" i="16"/>
  <c r="D13" i="16"/>
  <c r="D14" i="16"/>
  <c r="D15" i="16"/>
  <c r="D16" i="16"/>
  <c r="D17" i="16"/>
  <c r="D18" i="16"/>
  <c r="D19" i="16"/>
  <c r="D20" i="16"/>
  <c r="D21" i="16"/>
  <c r="D22" i="16"/>
  <c r="D23" i="16"/>
  <c r="E23" i="16" s="1"/>
  <c r="D24" i="16"/>
  <c r="G24" i="16" s="1"/>
  <c r="D25" i="16"/>
  <c r="D5" i="16"/>
  <c r="C6" i="16"/>
  <c r="E6" i="16" s="1"/>
  <c r="C7" i="16"/>
  <c r="F7" i="16" s="1"/>
  <c r="C8" i="16"/>
  <c r="F8" i="16" s="1"/>
  <c r="C9" i="16"/>
  <c r="C10" i="16"/>
  <c r="C11" i="16"/>
  <c r="C12" i="16"/>
  <c r="C13" i="16"/>
  <c r="C14" i="16"/>
  <c r="C15" i="16"/>
  <c r="C16" i="16"/>
  <c r="C17" i="16"/>
  <c r="C18" i="16"/>
  <c r="F18" i="16" s="1"/>
  <c r="C19" i="16"/>
  <c r="E19" i="16" s="1"/>
  <c r="C20" i="16"/>
  <c r="F20" i="16" s="1"/>
  <c r="C21" i="16"/>
  <c r="C22" i="16"/>
  <c r="C23" i="16"/>
  <c r="C24" i="16"/>
  <c r="C25" i="16"/>
  <c r="C5" i="16"/>
  <c r="F5" i="16" s="1"/>
  <c r="G8" i="16"/>
  <c r="G10" i="16"/>
  <c r="E22" i="16"/>
  <c r="G23" i="16"/>
  <c r="G5" i="16"/>
  <c r="G9" i="16"/>
  <c r="G18" i="16"/>
  <c r="F10" i="16"/>
  <c r="F11" i="16"/>
  <c r="F14" i="16"/>
  <c r="F16" i="16"/>
  <c r="F17" i="16"/>
  <c r="F22" i="16"/>
  <c r="F23" i="16"/>
  <c r="G7" i="16"/>
  <c r="G13" i="16"/>
  <c r="G19" i="16"/>
  <c r="L17" i="16"/>
  <c r="G6" i="16"/>
  <c r="G20" i="16"/>
  <c r="G21" i="16"/>
  <c r="F9" i="16"/>
  <c r="F13" i="16"/>
  <c r="F15" i="16"/>
  <c r="F21" i="16"/>
  <c r="F24" i="16"/>
  <c r="F25" i="16"/>
  <c r="E9" i="16"/>
  <c r="E21" i="16"/>
  <c r="L20" i="16"/>
  <c r="L19" i="16"/>
  <c r="C10" i="12"/>
  <c r="C11" i="12"/>
  <c r="C12" i="12"/>
  <c r="C13" i="12"/>
  <c r="C14" i="12"/>
  <c r="C15" i="12"/>
  <c r="C16" i="12"/>
  <c r="C17" i="12"/>
  <c r="C18" i="12"/>
  <c r="C9" i="12"/>
  <c r="C6" i="12"/>
  <c r="C7" i="12"/>
  <c r="C36" i="13"/>
  <c r="D10" i="13"/>
  <c r="D11" i="13"/>
  <c r="D12" i="13"/>
  <c r="D13" i="13"/>
  <c r="D14" i="13"/>
  <c r="D15" i="13"/>
  <c r="D9" i="13"/>
  <c r="C10" i="13"/>
  <c r="C11" i="13"/>
  <c r="C12" i="13"/>
  <c r="C13" i="13"/>
  <c r="C14" i="13"/>
  <c r="C15" i="13"/>
  <c r="C9" i="13"/>
  <c r="B9" i="9"/>
  <c r="B10" i="9"/>
  <c r="B12" i="9"/>
  <c r="B14" i="9"/>
  <c r="C6" i="9"/>
  <c r="E6" i="9"/>
  <c r="H15" i="10"/>
  <c r="G9" i="10"/>
  <c r="G8" i="10"/>
  <c r="E24" i="16" l="1"/>
  <c r="E12" i="16"/>
  <c r="G11" i="16"/>
  <c r="F19" i="16"/>
  <c r="E20" i="16"/>
  <c r="F12" i="16"/>
  <c r="E8" i="16"/>
  <c r="G22" i="16"/>
  <c r="E10" i="16"/>
  <c r="G12" i="16"/>
  <c r="E13" i="16"/>
  <c r="E17" i="16"/>
  <c r="E16" i="16"/>
  <c r="E15" i="16"/>
  <c r="E14" i="16"/>
  <c r="E25" i="16"/>
  <c r="F6" i="16"/>
  <c r="F26" i="16" s="1"/>
  <c r="E18" i="16"/>
  <c r="G14" i="16"/>
  <c r="G16" i="16"/>
  <c r="G15" i="16"/>
  <c r="G25" i="16"/>
  <c r="E7" i="16"/>
  <c r="G17" i="16"/>
  <c r="E5" i="16"/>
  <c r="G26" i="16" l="1"/>
  <c r="E26" i="16"/>
  <c r="J15" i="16" l="1"/>
  <c r="C15" i="7" l="1"/>
  <c r="C11" i="7"/>
  <c r="B11" i="7"/>
  <c r="A11" i="7"/>
  <c r="H8" i="30"/>
  <c r="H7" i="30"/>
</calcChain>
</file>

<file path=xl/sharedStrings.xml><?xml version="1.0" encoding="utf-8"?>
<sst xmlns="http://schemas.openxmlformats.org/spreadsheetml/2006/main" count="235" uniqueCount="212">
  <si>
    <t>5 bodova</t>
  </si>
  <si>
    <t>4 boda</t>
  </si>
  <si>
    <t>3 boda</t>
  </si>
  <si>
    <t>Godina</t>
  </si>
  <si>
    <t>6. ishod: testiranje hipoteza</t>
  </si>
  <si>
    <t>2. ishod: srednje vrijednosti i mjere disperzije</t>
  </si>
  <si>
    <t>5. ishod: normalna krivulja</t>
  </si>
  <si>
    <t>a)</t>
  </si>
  <si>
    <t>b)</t>
  </si>
  <si>
    <t>c)</t>
  </si>
  <si>
    <t>d)</t>
  </si>
  <si>
    <t>STATISTIKA</t>
  </si>
  <si>
    <t>Preddiplomski studij Digitalnog marketinga</t>
  </si>
  <si>
    <t>Skup 1</t>
  </si>
  <si>
    <t>Skup 2</t>
  </si>
  <si>
    <t>ishod</t>
  </si>
  <si>
    <t>I1</t>
  </si>
  <si>
    <t>I2</t>
  </si>
  <si>
    <t>I3</t>
  </si>
  <si>
    <t>I4</t>
  </si>
  <si>
    <t>I5</t>
  </si>
  <si>
    <t>I6</t>
  </si>
  <si>
    <t>UKUPNO</t>
  </si>
  <si>
    <t>broj bodova</t>
  </si>
  <si>
    <t>vrijeme rješavanja (minute)</t>
  </si>
  <si>
    <t>1. ishod: osnovni statistički pojmovi, grupiranje podataka (histogram, pivot-tablica), grafički prikaz podataka</t>
  </si>
  <si>
    <t>3. ishod: korelacija i regresijski modeli</t>
  </si>
  <si>
    <t>4. ishod: trend modeli i indeksi</t>
  </si>
  <si>
    <t>10 bodova</t>
  </si>
  <si>
    <t>9 bodova</t>
  </si>
  <si>
    <t>8 bodova</t>
  </si>
  <si>
    <t>MINIMALNI ISHOD UČENJA</t>
  </si>
  <si>
    <t>6 bodova</t>
  </si>
  <si>
    <t>Redni broj kampanje</t>
  </si>
  <si>
    <t>Ukupni prihod (000 €)</t>
  </si>
  <si>
    <t>Ključna riječ</t>
  </si>
  <si>
    <t>Algebra studij</t>
  </si>
  <si>
    <t>Algebra informatika</t>
  </si>
  <si>
    <t>Algebra online tečajevi</t>
  </si>
  <si>
    <t>Algebra programiranje</t>
  </si>
  <si>
    <t>Algebra mrežne tehnologije</t>
  </si>
  <si>
    <t>Algebra dizajn</t>
  </si>
  <si>
    <t>Algebra MBA</t>
  </si>
  <si>
    <t>Algebra digitalni marketing</t>
  </si>
  <si>
    <t>Algebra računalstvo</t>
  </si>
  <si>
    <t>Algebra predavanja</t>
  </si>
  <si>
    <t>Algebra upisi</t>
  </si>
  <si>
    <t>Algebra rokovi</t>
  </si>
  <si>
    <t>Algebra studentska prava</t>
  </si>
  <si>
    <t>Algebra školarine</t>
  </si>
  <si>
    <t>Algebra kontakt</t>
  </si>
  <si>
    <t>Algebra lokacija</t>
  </si>
  <si>
    <t>Algebra nastavnici</t>
  </si>
  <si>
    <t>Algebra iskustva studenata</t>
  </si>
  <si>
    <t>Algebra akreditacija</t>
  </si>
  <si>
    <t>Algebra stipendije</t>
  </si>
  <si>
    <t>Broj impresija</t>
  </si>
  <si>
    <t>Broj generiranih leadova</t>
  </si>
  <si>
    <t>Trošak oglašavanja na Google Ads (stotine eura)</t>
  </si>
  <si>
    <t>Kampanja A</t>
  </si>
  <si>
    <t>Kampanja B</t>
  </si>
  <si>
    <t>Kampanja C</t>
  </si>
  <si>
    <t>ispit - grupa 2 u 9:00 sati</t>
  </si>
  <si>
    <t>Sveučilište Algebra</t>
  </si>
  <si>
    <t>Agencija</t>
  </si>
  <si>
    <t>Prosj. broj posjeta (u tisućama)</t>
  </si>
  <si>
    <t>Innovate Digital</t>
  </si>
  <si>
    <t>Marketing Masters</t>
  </si>
  <si>
    <t>Blue Wave Media</t>
  </si>
  <si>
    <t>Creative Solutions</t>
  </si>
  <si>
    <t>Digital Pioneers</t>
  </si>
  <si>
    <t>Media Monarchs</t>
  </si>
  <si>
    <t>Digital Titans</t>
  </si>
  <si>
    <t>Synergy Solutions</t>
  </si>
  <si>
    <t>Strategic Digital</t>
  </si>
  <si>
    <t>Vortex Marketing</t>
  </si>
  <si>
    <t>Spark Innovations</t>
  </si>
  <si>
    <t>Global Digital</t>
  </si>
  <si>
    <t>Digital Harmony</t>
  </si>
  <si>
    <t>Revolution Marketing</t>
  </si>
  <si>
    <t>Horizon Strategies</t>
  </si>
  <si>
    <t>LA Marketing Suite</t>
  </si>
  <si>
    <t>NY Marketing Pros</t>
  </si>
  <si>
    <t>True North Strategies</t>
  </si>
  <si>
    <t>Windy City Digital</t>
  </si>
  <si>
    <t>Redni broj restorana</t>
  </si>
  <si>
    <t>Prodane licence (u tisućama)</t>
  </si>
  <si>
    <t>Broj klikova (000)</t>
  </si>
  <si>
    <t>It (2016=100)</t>
  </si>
  <si>
    <t>Broj posjeta</t>
  </si>
  <si>
    <t>Tjedan</t>
  </si>
  <si>
    <t>proizvod A</t>
  </si>
  <si>
    <t>proizvod B</t>
  </si>
  <si>
    <t>proizvod C</t>
  </si>
  <si>
    <t>centar X</t>
  </si>
  <si>
    <t>centar Y</t>
  </si>
  <si>
    <t>Broj bodova prije demonstratura</t>
  </si>
  <si>
    <t>Broj bodova nakon demonstratura</t>
  </si>
  <si>
    <r>
      <rPr>
        <b/>
        <sz val="11"/>
        <rFont val="Calibri"/>
        <family val="2"/>
        <charset val="238"/>
      </rPr>
      <t>Δ</t>
    </r>
    <r>
      <rPr>
        <b/>
        <sz val="11"/>
        <rFont val="Times New Roman"/>
        <family val="1"/>
        <charset val="238"/>
      </rPr>
      <t>x</t>
    </r>
  </si>
  <si>
    <t>Δy</t>
  </si>
  <si>
    <t>Δx*Δy</t>
  </si>
  <si>
    <t>Δx^2</t>
  </si>
  <si>
    <t>Δy^2</t>
  </si>
  <si>
    <t>Broj novih pretplatnika</t>
  </si>
  <si>
    <t>Novi kupci</t>
  </si>
  <si>
    <t>4. 9. 2024.</t>
  </si>
  <si>
    <t>H0</t>
  </si>
  <si>
    <t>H1</t>
  </si>
  <si>
    <t>Ne postoji statistički značajna razlika u broju konverzacija između tri kompanije</t>
  </si>
  <si>
    <t>Postoji statistički značajna razlika u broju konverzacija između barem dvije kompanije</t>
  </si>
  <si>
    <t>Kompanije A  i B</t>
  </si>
  <si>
    <t>Anova: Two-Factor Without Replication</t>
  </si>
  <si>
    <t>SUMMARY</t>
  </si>
  <si>
    <t>Count</t>
  </si>
  <si>
    <t>Sum</t>
  </si>
  <si>
    <t>Average</t>
  </si>
  <si>
    <t>Variance</t>
  </si>
  <si>
    <t>ANOVA</t>
  </si>
  <si>
    <t>Source of Variation</t>
  </si>
  <si>
    <t>SS</t>
  </si>
  <si>
    <t>df</t>
  </si>
  <si>
    <t>MS</t>
  </si>
  <si>
    <t>F</t>
  </si>
  <si>
    <t>P-value</t>
  </si>
  <si>
    <t>F crit</t>
  </si>
  <si>
    <t>Rows</t>
  </si>
  <si>
    <t>Columns</t>
  </si>
  <si>
    <t>Error</t>
  </si>
  <si>
    <t>Total</t>
  </si>
  <si>
    <t>koeficjent zaobljenosti</t>
  </si>
  <si>
    <t>koeficjent asimetrije</t>
  </si>
  <si>
    <t>Mean</t>
  </si>
  <si>
    <t>Standard Error</t>
  </si>
  <si>
    <t>Median</t>
  </si>
  <si>
    <t>Mode</t>
  </si>
  <si>
    <t>Standard Deviation</t>
  </si>
  <si>
    <t>Sample Variance</t>
  </si>
  <si>
    <t>Kurtosis</t>
  </si>
  <si>
    <t>Skewness</t>
  </si>
  <si>
    <t>Range</t>
  </si>
  <si>
    <t>Minimum</t>
  </si>
  <si>
    <t>Maximum</t>
  </si>
  <si>
    <t xml:space="preserve">od </t>
  </si>
  <si>
    <t>srednja vrijednost</t>
  </si>
  <si>
    <t>standardna devijacija</t>
  </si>
  <si>
    <t>do</t>
  </si>
  <si>
    <t>manje od 13000</t>
  </si>
  <si>
    <t>Veće od 14000</t>
  </si>
  <si>
    <t>Vrijednost koja odvaja 33 % najvećeg broja klikova je 12591 klikova</t>
  </si>
  <si>
    <t>Vjerojatnost da klikova bude manje od 12700 je 81%</t>
  </si>
  <si>
    <t>Vjerojatnije je da će broj klikova biti manji od 13000 za 89,44%</t>
  </si>
  <si>
    <t>V</t>
  </si>
  <si>
    <t>nema</t>
  </si>
  <si>
    <t>It(2016)</t>
  </si>
  <si>
    <t>B)</t>
  </si>
  <si>
    <t>D)</t>
  </si>
  <si>
    <t>U Godini 2017. Broj klikova je porastao za 13,04 % u odnosu na prethodnu 2016. godinu.</t>
  </si>
  <si>
    <t>U 2018. godini broj klikova je pao za 2,27 % u odnosu na prethodnu 2017 godinu.</t>
  </si>
  <si>
    <t>E)</t>
  </si>
  <si>
    <t xml:space="preserve">Linearni </t>
  </si>
  <si>
    <t>y=1,5131x-3038,9</t>
  </si>
  <si>
    <t>eksponencionalni</t>
  </si>
  <si>
    <t>y=9-81^0,0927x</t>
  </si>
  <si>
    <t>a=1,5131</t>
  </si>
  <si>
    <t>b=3038,9</t>
  </si>
  <si>
    <t>U promatranom razdoblju broja klikova prosječno se godišnje povećavao za 3038,9 klikova.</t>
  </si>
  <si>
    <t>c=9,27 %</t>
  </si>
  <si>
    <t>a=9-81</t>
  </si>
  <si>
    <t>Trend vrijednost za Broj klikova u ishodišnoj 2016. godini iznosi 1,5131 (000)  klikova.</t>
  </si>
  <si>
    <t>E),F)</t>
  </si>
  <si>
    <t>G)</t>
  </si>
  <si>
    <t>procijenjeni broj klikova u 2025. godini prema reprezentativnijem modelu će biti 39 (000) klikova</t>
  </si>
  <si>
    <t>H)</t>
  </si>
  <si>
    <t>A)</t>
  </si>
  <si>
    <t>U 2011. godini bio je smanjen broj pretplatnika u odnosu na baznu 2016 godinu za 4 %.</t>
  </si>
  <si>
    <t>It(2012=100)</t>
  </si>
  <si>
    <t>Prosjecni x</t>
  </si>
  <si>
    <t>Prosjecni y</t>
  </si>
  <si>
    <t>Person</t>
  </si>
  <si>
    <t>Korelacija je vrlo jaka i pozitivna</t>
  </si>
  <si>
    <t>eksponencijalni model</t>
  </si>
  <si>
    <t>y=a*b^x</t>
  </si>
  <si>
    <t>y=43,458*b^0,3481</t>
  </si>
  <si>
    <t>a= 43,458</t>
  </si>
  <si>
    <t>b=</t>
  </si>
  <si>
    <t>Kad bi Trošak oglašavanja bio 0, možemo očekivati da broj leadova bude 43,458.</t>
  </si>
  <si>
    <r>
      <t xml:space="preserve">b = Kad bi se trošak oglašavanja povećao za 1 jedinicu, možemo očekivati </t>
    </r>
    <r>
      <rPr>
        <u/>
        <sz val="11"/>
        <color rgb="FF000000"/>
        <rFont val="Calibri"/>
        <family val="2"/>
        <charset val="238"/>
        <scheme val="minor"/>
      </rPr>
      <t>povećanje</t>
    </r>
    <r>
      <rPr>
        <sz val="11"/>
        <color rgb="FF000000"/>
        <rFont val="Calibri"/>
        <family val="2"/>
        <charset val="238"/>
        <scheme val="minor"/>
      </rPr>
      <t xml:space="preserve"> </t>
    </r>
    <r>
      <rPr>
        <i/>
        <sz val="11"/>
        <color rgb="FF000000"/>
        <rFont val="Calibri"/>
        <family val="2"/>
        <charset val="238"/>
        <scheme val="minor"/>
      </rPr>
      <t>broja leadova</t>
    </r>
    <r>
      <rPr>
        <sz val="11"/>
        <color rgb="FF000000"/>
        <rFont val="Calibri"/>
        <family val="2"/>
        <charset val="238"/>
        <scheme val="minor"/>
      </rPr>
      <t xml:space="preserve"> za 41,64%.</t>
    </r>
  </si>
  <si>
    <t>f)</t>
  </si>
  <si>
    <t>Kada bi troškovi u oglašavanje iznosili 400 eura, možemo očekivati 193,1 novi lead.</t>
  </si>
  <si>
    <t xml:space="preserve">H) </t>
  </si>
  <si>
    <t>eksponencijalni model jako dobro reprenzentira model jer mu je r^2 jako blizu 1.</t>
  </si>
  <si>
    <t xml:space="preserve">A) </t>
  </si>
  <si>
    <t>radi se o modelu potencije</t>
  </si>
  <si>
    <t>y=a*x^b</t>
  </si>
  <si>
    <t>b=1,12%</t>
  </si>
  <si>
    <t>a=2,3</t>
  </si>
  <si>
    <t>y=2,3*x^0,0112</t>
  </si>
  <si>
    <t>C)</t>
  </si>
  <si>
    <t>Kada bi se uložilo 70 eura u facebook oglašavanje može se očekivati 2,41 novih mjesečnih pretplatnika.</t>
  </si>
  <si>
    <t>Avrg.</t>
  </si>
  <si>
    <t>stdvp</t>
  </si>
  <si>
    <t>Prosječna stopa rasta je 0,25 (tisuća) prodanih licenca godišnje</t>
  </si>
  <si>
    <t>avrg</t>
  </si>
  <si>
    <t>stdevp</t>
  </si>
  <si>
    <t>Q1</t>
  </si>
  <si>
    <t>Q3</t>
  </si>
  <si>
    <t>q3-q1</t>
  </si>
  <si>
    <t>Jedna trećina pretraženih ključnih riječi ima ispod 335 impresija</t>
  </si>
  <si>
    <t>Jedna trećina pretraženih ključnih riječi ima iznad 565 impresija</t>
  </si>
  <si>
    <t xml:space="preserve">Varijabilnost je umjerena </t>
  </si>
  <si>
    <t>e)</t>
  </si>
  <si>
    <t>636 impresija dijeli 88% ključnih riječi sa manje impresija i 12 % ključnih riječi sa više impresija.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</si>
</sst>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&quot;$&quot;* #,##0.00_);_(&quot;$&quot;* \(#,##0.00\);_(&quot;$&quot;* &quot;-&quot;??_);_(@_)"/>
    <numFmt numFmtId="165" formatCode="#,##0.##"/>
    <numFmt numFmtId="166" formatCode="0.0000"/>
    <numFmt numFmtId="167" formatCode="#,##0.0"/>
    <numFmt numFmtId="168" formatCode="0.000"/>
    <numFmt numFmtId="169" formatCode="0.000%"/>
    <numFmt numFmtId="170" formatCode="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name val="Times New Roman"/>
      <family val="2"/>
      <charset val="238"/>
    </font>
    <font>
      <b/>
      <sz val="11"/>
      <name val="Calibri"/>
      <family val="2"/>
      <charset val="238"/>
    </font>
    <font>
      <b/>
      <sz val="11"/>
      <name val="Times New Roman"/>
      <family val="1"/>
      <charset val="238"/>
    </font>
    <font>
      <u/>
      <sz val="11"/>
      <color rgb="FF00000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i/>
      <sz val="11"/>
      <color rgb="FF000000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/>
    <xf numFmtId="9" fontId="4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/>
    <xf numFmtId="0" fontId="10" fillId="0" borderId="0"/>
    <xf numFmtId="0" fontId="11" fillId="0" borderId="0"/>
    <xf numFmtId="164" fontId="4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/>
    <xf numFmtId="0" fontId="2" fillId="0" borderId="0"/>
  </cellStyleXfs>
  <cellXfs count="117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3" fontId="0" fillId="0" borderId="1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13" fillId="0" borderId="0" xfId="0" applyFont="1"/>
    <xf numFmtId="0" fontId="0" fillId="0" borderId="0" xfId="0" applyAlignment="1">
      <alignment horizontal="center"/>
    </xf>
    <xf numFmtId="166" fontId="0" fillId="0" borderId="0" xfId="0" applyNumberFormat="1"/>
    <xf numFmtId="2" fontId="0" fillId="0" borderId="0" xfId="0" applyNumberFormat="1"/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3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/>
    </xf>
    <xf numFmtId="0" fontId="4" fillId="0" borderId="0" xfId="0" applyFont="1"/>
    <xf numFmtId="10" fontId="4" fillId="0" borderId="0" xfId="1" applyNumberFormat="1" applyFont="1" applyFill="1"/>
    <xf numFmtId="3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2" fillId="0" borderId="0" xfId="6" applyFont="1"/>
    <xf numFmtId="10" fontId="12" fillId="0" borderId="0" xfId="1" applyNumberFormat="1" applyFont="1" applyAlignment="1">
      <alignment horizontal="center"/>
    </xf>
    <xf numFmtId="10" fontId="0" fillId="0" borderId="0" xfId="1" applyNumberFormat="1" applyFont="1" applyFill="1"/>
    <xf numFmtId="168" fontId="0" fillId="0" borderId="0" xfId="0" applyNumberFormat="1" applyAlignment="1">
      <alignment horizontal="center"/>
    </xf>
    <xf numFmtId="10" fontId="0" fillId="0" borderId="0" xfId="1" applyNumberFormat="1" applyFont="1" applyFill="1" applyAlignment="1">
      <alignment horizontal="left"/>
    </xf>
    <xf numFmtId="2" fontId="4" fillId="0" borderId="0" xfId="0" applyNumberFormat="1" applyFont="1"/>
    <xf numFmtId="169" fontId="4" fillId="0" borderId="0" xfId="1" applyNumberFormat="1" applyFont="1" applyFill="1" applyAlignment="1">
      <alignment horizontal="center"/>
    </xf>
    <xf numFmtId="10" fontId="4" fillId="0" borderId="0" xfId="1" applyNumberFormat="1" applyFont="1" applyFill="1" applyAlignment="1">
      <alignment horizontal="center"/>
    </xf>
    <xf numFmtId="0" fontId="4" fillId="0" borderId="0" xfId="0" applyFont="1" applyAlignment="1">
      <alignment horizontal="center" vertical="center"/>
    </xf>
    <xf numFmtId="168" fontId="0" fillId="0" borderId="0" xfId="0" applyNumberFormat="1"/>
    <xf numFmtId="4" fontId="0" fillId="0" borderId="0" xfId="0" applyNumberFormat="1" applyAlignment="1">
      <alignment horizontal="center"/>
    </xf>
    <xf numFmtId="10" fontId="0" fillId="0" borderId="0" xfId="1" applyNumberFormat="1" applyFont="1" applyFill="1" applyAlignment="1">
      <alignment horizontal="center"/>
    </xf>
    <xf numFmtId="3" fontId="0" fillId="0" borderId="0" xfId="0" applyNumberFormat="1" applyAlignment="1">
      <alignment horizontal="left"/>
    </xf>
    <xf numFmtId="167" fontId="0" fillId="0" borderId="0" xfId="0" applyNumberFormat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0" xfId="0" applyNumberFormat="1" applyAlignment="1">
      <alignment vertical="top" wrapText="1"/>
    </xf>
    <xf numFmtId="3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10" fontId="0" fillId="0" borderId="0" xfId="1" applyNumberFormat="1" applyFont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49" fontId="0" fillId="0" borderId="0" xfId="0" applyNumberFormat="1" applyAlignment="1">
      <alignment horizontal="center"/>
    </xf>
    <xf numFmtId="0" fontId="6" fillId="0" borderId="0" xfId="0" applyFont="1" applyAlignment="1">
      <alignment horizontal="center" wrapText="1"/>
    </xf>
    <xf numFmtId="0" fontId="12" fillId="0" borderId="0" xfId="4" applyFont="1"/>
    <xf numFmtId="0" fontId="12" fillId="0" borderId="0" xfId="4" applyFont="1" applyAlignment="1">
      <alignment horizontal="left" vertical="center" wrapText="1"/>
    </xf>
    <xf numFmtId="0" fontId="14" fillId="0" borderId="3" xfId="4" applyFont="1" applyBorder="1" applyAlignment="1">
      <alignment horizontal="center" vertical="center" wrapText="1"/>
    </xf>
    <xf numFmtId="0" fontId="16" fillId="0" borderId="1" xfId="5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3" fillId="0" borderId="0" xfId="8"/>
    <xf numFmtId="0" fontId="16" fillId="0" borderId="0" xfId="0" applyFont="1"/>
    <xf numFmtId="0" fontId="16" fillId="0" borderId="0" xfId="8" applyFont="1"/>
    <xf numFmtId="0" fontId="5" fillId="0" borderId="11" xfId="0" applyFont="1" applyBorder="1" applyAlignment="1">
      <alignment horizontal="center" vertical="center" wrapText="1"/>
    </xf>
    <xf numFmtId="0" fontId="0" fillId="0" borderId="1" xfId="0" applyBorder="1"/>
    <xf numFmtId="170" fontId="0" fillId="0" borderId="1" xfId="0" applyNumberFormat="1" applyBorder="1" applyAlignment="1">
      <alignment horizontal="center"/>
    </xf>
    <xf numFmtId="165" fontId="5" fillId="0" borderId="1" xfId="0" applyNumberFormat="1" applyFont="1" applyBorder="1" applyAlignment="1">
      <alignment horizontal="center" vertical="center"/>
    </xf>
    <xf numFmtId="0" fontId="5" fillId="0" borderId="3" xfId="0" applyFont="1" applyBorder="1"/>
    <xf numFmtId="1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2" fontId="17" fillId="0" borderId="4" xfId="0" applyNumberFormat="1" applyFont="1" applyBorder="1" applyAlignment="1">
      <alignment horizontal="center" vertical="center" wrapText="1"/>
    </xf>
    <xf numFmtId="2" fontId="17" fillId="0" borderId="6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1" fontId="0" fillId="0" borderId="2" xfId="0" applyNumberForma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5" fillId="0" borderId="0" xfId="9" applyFont="1"/>
    <xf numFmtId="0" fontId="2" fillId="0" borderId="0" xfId="9"/>
    <xf numFmtId="0" fontId="19" fillId="0" borderId="0" xfId="9" applyFont="1"/>
    <xf numFmtId="0" fontId="2" fillId="0" borderId="1" xfId="9" applyBorder="1" applyAlignment="1">
      <alignment horizontal="center"/>
    </xf>
    <xf numFmtId="0" fontId="16" fillId="4" borderId="1" xfId="9" applyFont="1" applyFill="1" applyBorder="1" applyAlignment="1">
      <alignment horizontal="center" vertical="center" wrapText="1"/>
    </xf>
    <xf numFmtId="0" fontId="2" fillId="4" borderId="1" xfId="9" applyFill="1" applyBorder="1" applyAlignment="1">
      <alignment horizontal="center" vertical="center" wrapText="1"/>
    </xf>
    <xf numFmtId="0" fontId="2" fillId="0" borderId="1" xfId="9" applyBorder="1" applyAlignment="1">
      <alignment horizontal="center" wrapText="1"/>
    </xf>
    <xf numFmtId="0" fontId="2" fillId="0" borderId="1" xfId="9" applyBorder="1" applyAlignment="1">
      <alignment horizontal="center" vertical="center" wrapText="1"/>
    </xf>
    <xf numFmtId="0" fontId="4" fillId="0" borderId="0" xfId="10"/>
    <xf numFmtId="0" fontId="20" fillId="0" borderId="0" xfId="11" applyFont="1"/>
    <xf numFmtId="0" fontId="2" fillId="0" borderId="0" xfId="11"/>
    <xf numFmtId="0" fontId="21" fillId="0" borderId="0" xfId="11" applyFont="1"/>
    <xf numFmtId="0" fontId="5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0" fillId="0" borderId="1" xfId="5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2" fillId="0" borderId="1" xfId="5" applyFont="1" applyBorder="1" applyAlignment="1">
      <alignment horizontal="center" vertical="center" wrapText="1"/>
    </xf>
    <xf numFmtId="0" fontId="24" fillId="0" borderId="1" xfId="5" applyFont="1" applyBorder="1" applyAlignment="1">
      <alignment horizontal="center" vertical="center" wrapText="1"/>
    </xf>
    <xf numFmtId="0" fontId="1" fillId="0" borderId="0" xfId="9" applyFont="1"/>
    <xf numFmtId="0" fontId="16" fillId="4" borderId="8" xfId="9" applyFont="1" applyFill="1" applyBorder="1" applyAlignment="1">
      <alignment horizontal="center" vertical="center" wrapText="1"/>
    </xf>
    <xf numFmtId="0" fontId="16" fillId="4" borderId="9" xfId="9" applyFont="1" applyFill="1" applyBorder="1" applyAlignment="1">
      <alignment horizontal="center" vertical="center" wrapText="1"/>
    </xf>
    <xf numFmtId="0" fontId="16" fillId="4" borderId="10" xfId="9" applyFont="1" applyFill="1" applyBorder="1" applyAlignment="1">
      <alignment horizontal="center" vertical="center" wrapText="1"/>
    </xf>
    <xf numFmtId="0" fontId="0" fillId="0" borderId="0" xfId="0" applyFill="1" applyBorder="1" applyAlignment="1"/>
    <xf numFmtId="0" fontId="0" fillId="0" borderId="12" xfId="0" applyFill="1" applyBorder="1" applyAlignment="1"/>
    <xf numFmtId="0" fontId="6" fillId="0" borderId="13" xfId="0" applyFont="1" applyFill="1" applyBorder="1" applyAlignment="1">
      <alignment horizontal="center"/>
    </xf>
    <xf numFmtId="168" fontId="13" fillId="0" borderId="0" xfId="0" applyNumberFormat="1" applyFont="1"/>
    <xf numFmtId="0" fontId="6" fillId="0" borderId="13" xfId="0" applyFont="1" applyFill="1" applyBorder="1" applyAlignment="1">
      <alignment horizontal="centerContinuous"/>
    </xf>
    <xf numFmtId="9" fontId="0" fillId="0" borderId="0" xfId="1" applyFont="1"/>
    <xf numFmtId="10" fontId="0" fillId="0" borderId="0" xfId="1" applyNumberFormat="1" applyFont="1"/>
    <xf numFmtId="170" fontId="0" fillId="0" borderId="0" xfId="0" applyNumberFormat="1"/>
    <xf numFmtId="1" fontId="0" fillId="0" borderId="0" xfId="0" applyNumberFormat="1"/>
    <xf numFmtId="9" fontId="12" fillId="0" borderId="0" xfId="1" applyFont="1"/>
    <xf numFmtId="2" fontId="0" fillId="5" borderId="0" xfId="0" applyNumberFormat="1" applyFill="1"/>
    <xf numFmtId="0" fontId="20" fillId="0" borderId="0" xfId="0" applyFont="1"/>
    <xf numFmtId="1" fontId="12" fillId="0" borderId="0" xfId="6" applyNumberFormat="1" applyFont="1"/>
    <xf numFmtId="0" fontId="26" fillId="0" borderId="0" xfId="0" applyFont="1"/>
    <xf numFmtId="2" fontId="12" fillId="0" borderId="1" xfId="0" applyNumberFormat="1" applyFont="1" applyBorder="1" applyAlignment="1">
      <alignment horizontal="center" vertical="center"/>
    </xf>
    <xf numFmtId="168" fontId="12" fillId="0" borderId="1" xfId="0" applyNumberFormat="1" applyFont="1" applyBorder="1" applyAlignment="1">
      <alignment horizontal="center" vertical="center"/>
    </xf>
    <xf numFmtId="168" fontId="12" fillId="0" borderId="14" xfId="0" applyNumberFormat="1" applyFont="1" applyFill="1" applyBorder="1" applyAlignment="1">
      <alignment horizontal="center" vertical="center"/>
    </xf>
    <xf numFmtId="0" fontId="27" fillId="0" borderId="0" xfId="0" applyFont="1"/>
    <xf numFmtId="170" fontId="4" fillId="0" borderId="0" xfId="0" applyNumberFormat="1" applyFont="1"/>
  </cellXfs>
  <cellStyles count="12">
    <cellStyle name="Hiperveza 2" xfId="2" xr:uid="{00000000-0005-0000-0000-000000000000}"/>
    <cellStyle name="Hyperlink 2" xfId="3" xr:uid="{00000000-0005-0000-0000-000001000000}"/>
    <cellStyle name="Normal" xfId="0" builtinId="0"/>
    <cellStyle name="Normal 12" xfId="4" xr:uid="{00000000-0005-0000-0000-000002000000}"/>
    <cellStyle name="Normal 2" xfId="5" xr:uid="{00000000-0005-0000-0000-000003000000}"/>
    <cellStyle name="Normal 2 2" xfId="11" xr:uid="{827CDF06-E853-4AA0-A881-9820034CD3A0}"/>
    <cellStyle name="Normal 3" xfId="6" xr:uid="{00000000-0005-0000-0000-000004000000}"/>
    <cellStyle name="Normalno 2" xfId="8" xr:uid="{87D84EC7-7D0C-4EA1-9F4F-F8BF303E7CD7}"/>
    <cellStyle name="Normalno 2 2" xfId="10" xr:uid="{FDC734A8-C5F8-433E-84C0-A7BE475F472E}"/>
    <cellStyle name="Normalno 3" xfId="9" xr:uid="{34DCE634-E3B3-4E8A-9101-C83962F2B158}"/>
    <cellStyle name="Percent" xfId="1" builtinId="5"/>
    <cellStyle name="Valuta 2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'3ish1'!$B$4</c:f>
              <c:strCache>
                <c:ptCount val="1"/>
                <c:pt idx="0">
                  <c:v>Broj generiranih leadova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1"/>
            <c:dispEq val="1"/>
            <c:trendlineLbl>
              <c:layout>
                <c:manualLayout>
                  <c:x val="-0.46599606299212598"/>
                  <c:y val="-2.8772965879265092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</c:trendlineLbl>
          </c:trendline>
          <c:xVal>
            <c:numRef>
              <c:f>'3ish1'!$A$5:$A$25</c:f>
              <c:numCache>
                <c:formatCode>0.00</c:formatCode>
                <c:ptCount val="21"/>
                <c:pt idx="0">
                  <c:v>1.4</c:v>
                </c:pt>
                <c:pt idx="1">
                  <c:v>1.5</c:v>
                </c:pt>
                <c:pt idx="2">
                  <c:v>2</c:v>
                </c:pt>
                <c:pt idx="3">
                  <c:v>2.1</c:v>
                </c:pt>
                <c:pt idx="4">
                  <c:v>2.4</c:v>
                </c:pt>
                <c:pt idx="5">
                  <c:v>1.9</c:v>
                </c:pt>
                <c:pt idx="6">
                  <c:v>2.2000000000000002</c:v>
                </c:pt>
                <c:pt idx="7">
                  <c:v>2.6</c:v>
                </c:pt>
                <c:pt idx="8">
                  <c:v>2.2999999999999998</c:v>
                </c:pt>
                <c:pt idx="9">
                  <c:v>2</c:v>
                </c:pt>
                <c:pt idx="10">
                  <c:v>2.1</c:v>
                </c:pt>
                <c:pt idx="11">
                  <c:v>1.8</c:v>
                </c:pt>
                <c:pt idx="12">
                  <c:v>2.5</c:v>
                </c:pt>
                <c:pt idx="13">
                  <c:v>2.7</c:v>
                </c:pt>
                <c:pt idx="14">
                  <c:v>2.8</c:v>
                </c:pt>
                <c:pt idx="15">
                  <c:v>2.2000000000000002</c:v>
                </c:pt>
                <c:pt idx="16">
                  <c:v>2.4</c:v>
                </c:pt>
                <c:pt idx="17">
                  <c:v>2.6</c:v>
                </c:pt>
                <c:pt idx="18">
                  <c:v>2.1</c:v>
                </c:pt>
                <c:pt idx="19">
                  <c:v>2</c:v>
                </c:pt>
                <c:pt idx="20">
                  <c:v>2.2999999999999998</c:v>
                </c:pt>
              </c:numCache>
            </c:numRef>
          </c:xVal>
          <c:yVal>
            <c:numRef>
              <c:f>'3ish1'!$B$5:$B$25</c:f>
              <c:numCache>
                <c:formatCode>General</c:formatCode>
                <c:ptCount val="21"/>
                <c:pt idx="0">
                  <c:v>70</c:v>
                </c:pt>
                <c:pt idx="1">
                  <c:v>73</c:v>
                </c:pt>
                <c:pt idx="2">
                  <c:v>90</c:v>
                </c:pt>
                <c:pt idx="3">
                  <c:v>95</c:v>
                </c:pt>
                <c:pt idx="4">
                  <c:v>100</c:v>
                </c:pt>
                <c:pt idx="5">
                  <c:v>82</c:v>
                </c:pt>
                <c:pt idx="6">
                  <c:v>92</c:v>
                </c:pt>
                <c:pt idx="7">
                  <c:v>105</c:v>
                </c:pt>
                <c:pt idx="8">
                  <c:v>98</c:v>
                </c:pt>
                <c:pt idx="9">
                  <c:v>86</c:v>
                </c:pt>
                <c:pt idx="10">
                  <c:v>90</c:v>
                </c:pt>
                <c:pt idx="11">
                  <c:v>80</c:v>
                </c:pt>
                <c:pt idx="12">
                  <c:v>104</c:v>
                </c:pt>
                <c:pt idx="13">
                  <c:v>110</c:v>
                </c:pt>
                <c:pt idx="14">
                  <c:v>115</c:v>
                </c:pt>
                <c:pt idx="15">
                  <c:v>94</c:v>
                </c:pt>
                <c:pt idx="16">
                  <c:v>100</c:v>
                </c:pt>
                <c:pt idx="17">
                  <c:v>108</c:v>
                </c:pt>
                <c:pt idx="18">
                  <c:v>92</c:v>
                </c:pt>
                <c:pt idx="19">
                  <c:v>88</c:v>
                </c:pt>
                <c:pt idx="20">
                  <c:v>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012-4794-9C16-1607949696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4586080"/>
        <c:axId val="2094587040"/>
      </c:scatterChart>
      <c:valAx>
        <c:axId val="20945860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94587040"/>
        <c:crosses val="autoZero"/>
        <c:crossBetween val="midCat"/>
      </c:valAx>
      <c:valAx>
        <c:axId val="2094587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945860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'4ish1'!$B$7</c:f>
              <c:strCache>
                <c:ptCount val="1"/>
                <c:pt idx="0">
                  <c:v>Broj klikova (000)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51760783027121615"/>
                  <c:y val="-4.1666666666666669E-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</c:trendlineLbl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1"/>
            <c:dispEq val="1"/>
            <c:trendlineLbl>
              <c:layout>
                <c:manualLayout>
                  <c:x val="-0.21819116360454949"/>
                  <c:y val="-4.1666666666666669E-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</c:trendlineLbl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0"/>
            <c:dispEq val="0"/>
          </c:trendline>
          <c:xVal>
            <c:numRef>
              <c:f>'4ish1'!$A$8:$A$15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xVal>
          <c:yVal>
            <c:numRef>
              <c:f>'4ish1'!$B$8:$B$15</c:f>
              <c:numCache>
                <c:formatCode>General</c:formatCode>
                <c:ptCount val="8"/>
                <c:pt idx="0">
                  <c:v>11.5</c:v>
                </c:pt>
                <c:pt idx="1">
                  <c:v>13</c:v>
                </c:pt>
                <c:pt idx="2">
                  <c:v>14.4</c:v>
                </c:pt>
                <c:pt idx="3">
                  <c:v>16</c:v>
                </c:pt>
                <c:pt idx="4">
                  <c:v>17.7</c:v>
                </c:pt>
                <c:pt idx="5">
                  <c:v>19.100000000000001</c:v>
                </c:pt>
                <c:pt idx="6">
                  <c:v>20.7</c:v>
                </c:pt>
                <c:pt idx="7">
                  <c:v>21.9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16A-4D37-9E7D-54C99D4B7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5886864"/>
        <c:axId val="2095885904"/>
      </c:scatterChart>
      <c:valAx>
        <c:axId val="2095886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95885904"/>
        <c:crosses val="autoZero"/>
        <c:crossBetween val="midCat"/>
      </c:valAx>
      <c:valAx>
        <c:axId val="2095885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958868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497205</xdr:colOff>
      <xdr:row>1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0C206F1-CCE1-4E5B-88E9-8F5AFFEAC3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25930" cy="498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</xdr:rowOff>
    </xdr:from>
    <xdr:to>
      <xdr:col>12</xdr:col>
      <xdr:colOff>7409</xdr:colOff>
      <xdr:row>88</xdr:row>
      <xdr:rowOff>114300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129CCD2-5568-4167-B059-E047280D3E52}"/>
            </a:ext>
          </a:extLst>
        </xdr:cNvPr>
        <xdr:cNvSpPr txBox="1"/>
      </xdr:nvSpPr>
      <xdr:spPr>
        <a:xfrm>
          <a:off x="609600" y="184151"/>
          <a:ext cx="6713009" cy="161353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hr-H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FORMULE</a:t>
          </a:r>
          <a:endParaRPr lang="en-US" sz="18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hr-HR" sz="2800" b="1">
            <a:effectLst/>
          </a:endParaRPr>
        </a:p>
        <a:p>
          <a:r>
            <a:rPr lang="hr-H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ISHOD</a:t>
          </a:r>
          <a:endParaRPr lang="hr-HR" sz="2800" b="1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OSNOVNI POJMOVI U STATISTICI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Podjela obilježja: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nominalna, redoslijedna, omjerna i intervalna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GRUPIRANJE HISTOGRAM</a:t>
          </a:r>
          <a:endParaRPr lang="hr-HR" sz="1600">
            <a:effectLst/>
          </a:endParaRPr>
        </a:p>
        <a:p>
          <a:pPr eaLnBrk="1" fontAlgn="auto" latinLnBrk="0" hangingPunct="1"/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Ako nema 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Analysis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kliknemo na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Datoteka (Files) – Mogućnosti (Options)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 panose="05000000000000000000" pitchFamily="2" charset="2"/>
            </a:rPr>
            <a:t>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otvaraju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Mogućnosti programa Excel (Excel Options)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tamo izaberemo opciju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Dodaci (Add-Ins)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 kliknemo na dodatak koji želimo: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Skup alata za analizu (Analysis ToolPak)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Skup alata za analizu – VBA (Analysis ToolPak – VBA)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</a:t>
          </a:r>
          <a:endParaRPr lang="hr-HR" sz="1600">
            <a:effectLst/>
          </a:endParaRPr>
        </a:p>
        <a:p>
          <a:r>
            <a:rPr lang="hr-H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ISHOD</a:t>
          </a:r>
          <a:endParaRPr lang="hr-HR" sz="28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SREDNJE VRIJEDNOSTI I MJERE DISPERZIJE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prosjek = aritmetička sredina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=AVERAGE( : 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apsolutna mjera disperzije = standardna devijacija = prosječno odstupanje od prosjeka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=STDEVP(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relativna mjera disperzije = koeficijent varijacije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=STDEVP( : )/AVERAGE( : )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%</a:t>
          </a:r>
          <a:endParaRPr lang="hr-HR" sz="1600">
            <a:effectLst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hr-HR" sz="1600">
            <a:effectLst/>
          </a:endParaRP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 &lt; 30 % - varijabilnost slaba</a:t>
          </a:r>
          <a:endParaRPr lang="hr-HR" sz="1600">
            <a:effectLst/>
          </a:endParaRP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30 % 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50 % varijabilnost je umjerena</a:t>
          </a:r>
          <a:endParaRPr lang="hr-HR" sz="1600">
            <a:effectLst/>
          </a:endParaRPr>
        </a:p>
        <a:p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 &gt; 50 % varijabilnost je jaka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 medijan = iznos koji dijeli u omjeru 1:1 =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=MEDIAN(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 mod = najčešća vrijednost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=MODE(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6. Raspon varijacije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=max( : )-min(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7. donji kvartil =  vrijednost koja niz dijeli u omjeru 1:3 = q1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=quartile( : ;1)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8. gornji kvartil vrijednost koja niz dijeli u omjeru 3:1 = q3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=quartile( : ;3)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9. apsolutna mjera disperzije središnjih 50% = interkvartil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=q3-q1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10. relativna mjera disperzije središnjih 50% = koeficijent kvartilne devijacije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=(q3-q1)/(q3+q1) =Vq</a:t>
          </a:r>
          <a:endParaRPr lang="hr-HR" sz="1600">
            <a:effectLst/>
          </a:endParaRP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Vq &lt; 0,2 - varijabilnost slaba</a:t>
          </a:r>
          <a:endParaRPr lang="hr-HR" sz="1600">
            <a:effectLst/>
          </a:endParaRP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0,2 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0,3 varijabilnost je umjerena</a:t>
          </a:r>
          <a:endParaRPr lang="hr-HR" sz="1600">
            <a:effectLst/>
          </a:endParaRPr>
        </a:p>
        <a:p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 &gt; 0,3 varijabilnost je jaka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11. vrijednost koja odvaja p% najnižih ili q% najviših(p=100-q)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=PERCENTILE( : ;p%)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12. geometrijska sredina = prosječna promjena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=GEOMEAN(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13. harmonijska sredina = prosječno vrijeme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=HARMEAN(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14. Koeficijent zaobljenosti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=KURT( : 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15. Koeficijent asimetrije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=SKEW( : )</a:t>
          </a:r>
          <a:endParaRPr lang="hr-HR" sz="1600">
            <a:effectLst/>
          </a:endParaRPr>
        </a:p>
        <a:p>
          <a:pPr eaLnBrk="1" fontAlgn="auto" latinLnBrk="0" hangingPunct="1"/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pPr eaLnBrk="1" fontAlgn="auto" latinLnBrk="0" hangingPunct="1"/>
          <a:r>
            <a:rPr lang="hr-H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ISHOD</a:t>
          </a:r>
          <a:endParaRPr lang="hr-HR" sz="2800">
            <a:effectLst/>
          </a:endParaRPr>
        </a:p>
        <a:p>
          <a:pPr eaLnBrk="1" fontAlgn="auto" latinLnBrk="0" hangingPunct="1"/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Pearsonov koeficijent linearne korelacije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=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PEARSON( : ; : )</a:t>
          </a:r>
          <a:endParaRPr lang="hr-HR" sz="1600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|r|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&lt; 0,2 korelacija je neznatna</a:t>
          </a:r>
          <a:endParaRPr lang="hr-HR" sz="1600">
            <a:effectLst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0,2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|r|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&lt; 0,3 korelacija je slaba</a:t>
          </a:r>
          <a:endParaRPr lang="hr-HR" sz="1600">
            <a:effectLst/>
          </a:endParaRPr>
        </a:p>
        <a:p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0,3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|r|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&lt; 0,5 korelacija je umjerena</a:t>
          </a:r>
          <a:endParaRPr lang="hr-HR" sz="1600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|r|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&gt; 0,5 korelacija je jaka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REGRESIJSKI MODELI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LINEARNI MODEL	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y=bx+a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= ___ Kad bi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bio 0, možemo očekivati da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jedinica.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 = ___ Kad bi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povećao za 1 jedinicu, možemo očekivati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povećanje/smanjenje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jedinica.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EKSPONENCIJALNI MODEL		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y=a*e^(cx)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= ___ Kad bi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bio 0, možemo očekivati da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jedinica.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 = __ Kad bi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povećao za 1 jedinicu, možemo očekivati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povećanje/smanjenje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 c%.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Napomena: ako je c &gt; 0,05 tada računamo 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b=exp(c)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(na 4 decimale)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zapisati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	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y=a*b^x</a:t>
          </a:r>
          <a:endParaRPr lang="hr-HR" sz="1600">
            <a:effectLst/>
          </a:endParaRPr>
        </a:p>
        <a:p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 = (b-1)*100%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 = __ Kad bi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povećao za 1 jedinicu, možemo očekivati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povećanje/smanjenje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%.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MODEL POTENCIJE, SNAGE, DVOSTRUKOLOGARITAMSKI (POWER, POTENCIJA, SNAGA) 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y=a*x^b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= ____ Kad bi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bio 1 jedinica, možemo očekivati da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jedinica.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 =__ Kad bi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povećao za 1%, možemo očekivati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povećanje/smanjenje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 b%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REPREZENTATIVNOST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R^2 % veze između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objašnjeno je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linearnim/eksponencijalnim/potencija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modelom.</a:t>
          </a:r>
          <a:endParaRPr lang="hr-HR" sz="1600">
            <a:effectLst/>
          </a:endParaRPr>
        </a:p>
        <a:p>
          <a:endParaRPr lang="en-US" sz="16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hr-HR" sz="1100" b="1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hr-H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  <xdr:twoCellAnchor>
    <xdr:from>
      <xdr:col>1</xdr:col>
      <xdr:colOff>25400</xdr:colOff>
      <xdr:row>89</xdr:row>
      <xdr:rowOff>152397</xdr:rowOff>
    </xdr:from>
    <xdr:to>
      <xdr:col>12</xdr:col>
      <xdr:colOff>44450</xdr:colOff>
      <xdr:row>234</xdr:row>
      <xdr:rowOff>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11">
              <a:extLst>
                <a:ext uri="{FF2B5EF4-FFF2-40B4-BE49-F238E27FC236}">
                  <a16:creationId xmlns:a16="http://schemas.microsoft.com/office/drawing/2014/main" id="{4E4BD580-B530-450C-85F9-E549893FB6CF}"/>
                </a:ext>
              </a:extLst>
            </xdr:cNvPr>
            <xdr:cNvSpPr txBox="1"/>
          </xdr:nvSpPr>
          <xdr:spPr>
            <a:xfrm>
              <a:off x="635000" y="16592547"/>
              <a:ext cx="6724650" cy="2654935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800" b="1"/>
                <a:t>4. ISHOD</a:t>
              </a:r>
              <a:r>
                <a:rPr lang="en-US" sz="1800" b="1" baseline="0"/>
                <a:t> </a:t>
              </a:r>
            </a:p>
            <a:p>
              <a:endParaRPr lang="en-US" sz="1800" b="1" baseline="0"/>
            </a:p>
            <a:p>
              <a:r>
                <a:rPr lang="en-US" sz="1800" b="1" baseline="0"/>
                <a:t>TREND MODELI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LINEARNI MODEL	y=bx+a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u ishodišnoj ____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godini/mjesecu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x je jedna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godina/mjesec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y je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1/1000/milijun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tona, proizvoda, komada...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 Trend vrijednost za y u ishodišnoj _____ godini iznosi a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 = ____ U promatranom razdoblju y prosječno se godišnje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povećavao/smanjivao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za b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EKSPONENCIJALNI MODEL	y=a*e^(cx)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u ishodišnoj _____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godini/mjesecu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x je jedna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godina/mjesec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y je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1/1000/milijun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tona, proizvoda, komada...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____Trend vrijednost za y u ishodišnoj ____ godini iznosi a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 = ____U promatranom razdoblju y prosječno se godišnje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povećavao/smanjivao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za c*100%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Napomena: Ako je c &gt; 0,05 trebamo izračunati b=exp(c) (na 4 decimale) i zapisati u formatu y=a*b^x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s=(b-1)*100%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REPREZENTATIVNOST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R^2 % periodičnih promjena y objašnjeno 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linearnim/eksponencijalnim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modelom.</a:t>
              </a:r>
            </a:p>
            <a:p>
              <a:endParaRPr lang="en-US" sz="1100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INDEKSI:</a:t>
              </a:r>
              <a:endParaRPr lang="hr-HR" sz="1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APSOLUTNE VRIJEDNOSTI (Yt) → VERIŽNI INDEKSI (Vt)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VERIŽNI INDEKSI (Vt) → APSOLUTNE VRIJEDNOSTI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APSOLUTNE VRIJEDNOSTI (Yt)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BAZNI  INDEKSI (It ____=100) → APSOLUTNE VRIJEDNOSTI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BAZNI  INDEKSI (It ____=100) → VERIŽNI INDEKSI (Vt)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 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6. VERIŽNI INDEKSI (Vt)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	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7. BAZNI  INDEKSI (It ____=100)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SKUPNI INDEKSI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 iz početne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𝑃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(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𝑞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0)= 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 iz konačne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𝑃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(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𝑞</m:t>
                    </m:r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1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)= 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 iz početne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𝑄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(</m:t>
                    </m:r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𝑝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0)= 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 iz konačne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𝑄</m:t>
                    </m:r>
                    <m:d>
                      <m:dPr>
                        <m:ctrlPr>
                          <a:rPr lang="hr-HR" sz="11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r>
                          <a:rPr lang="hr-BA" sz="11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𝑝</m:t>
                        </m:r>
                        <m:r>
                          <a:rPr lang="hr-BA" sz="11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</m:t>
                        </m:r>
                      </m:e>
                    </m:d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vrijednosti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...?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𝑉</m:t>
                    </m:r>
                    <m:r>
                      <a:rPr lang="hr-BA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REALNE PLAĆE (___=100) = NOMINALNE PLAĆE / BAZNI INDEKSI TROŠKOVA ŽIVOTA*100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INDEKS REALNE PLAĆE (___=100) = BAZNI INDEKS NOMINALNE PLAĆE / BAZNI INDEKSI TROŠKOVA ŽIVOTA*100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US" sz="1800" b="1"/>
                <a:t>5. ISHOD</a:t>
              </a:r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Normalna krivulja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Pravilo 68 – 95 – 99,7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=NORM.DIST(X; aritm_sredina;stdev; TRUE)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=NORM.INV(postotak; aritmetička_sredina; stand_devijacija)</a:t>
              </a:r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US" sz="110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Standardna</a:t>
              </a:r>
              <a:r>
                <a:rPr lang="en-US" sz="1100" baseline="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 greška</a:t>
              </a:r>
              <a14:m>
                <m:oMath xmlns:m="http://schemas.openxmlformats.org/officeDocument/2006/math"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</m:t>
                  </m:r>
                  <m:f>
                    <m:fPr>
                      <m:ctrlP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fPr>
                    <m:num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𝜎</m:t>
                      </m:r>
                    </m:num>
                    <m:den>
                      <m:rad>
                        <m:radPr>
                          <m:degHide m:val="on"/>
                          <m:ctrlPr>
                            <a:rPr lang="hr-HR" sz="110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radPr>
                        <m:deg/>
                        <m:e>
                          <m:r>
                            <a:rPr lang="hr-HR" sz="110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𝑛</m:t>
                          </m:r>
                        </m:e>
                      </m:rad>
                    </m:den>
                  </m:f>
                </m:oMath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Intervali pouzdanosti	</a:t>
              </a:r>
              <a14:m>
                <m:oMath xmlns:m="http://schemas.openxmlformats.org/officeDocument/2006/math"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𝑥</m:t>
                  </m:r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</m:t>
                  </m:r>
                  <m:acc>
                    <m:accPr>
                      <m:chr m:val="̅"/>
                      <m:ctrlP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𝑥</m:t>
                      </m:r>
                    </m:e>
                  </m:acc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±1.96⋅</m:t>
                  </m:r>
                  <m:f>
                    <m:fPr>
                      <m:ctrlP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fPr>
                    <m:num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𝜎</m:t>
                      </m:r>
                    </m:num>
                    <m:den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√</m:t>
                      </m:r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𝑛</m:t>
                      </m:r>
                    </m:den>
                  </m:f>
                </m:oMath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r>
                <a:rPr lang="en-US" sz="1800" b="1"/>
                <a:t>6. ISHOD</a:t>
              </a:r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TESTIRANJE HIPOTEZA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Ako nema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analysis/Analiza podataka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, klik na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File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Options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Add-ins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uključimo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 VBA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/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 alata za analizu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 alata za analizu – VBA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</a:p>
            <a:p>
              <a:endParaRPr lang="hr-BA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&gt; 0.05 H0 se ne odbacuje</a:t>
              </a:r>
              <a:endParaRPr lang="hr-HR">
                <a:effectLst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&lt; 0.05</a:t>
              </a:r>
              <a:r>
                <a:rPr lang="hr-BA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H0 se odbacuje i H1 podržava</a:t>
              </a:r>
              <a:endParaRPr lang="hr-HR">
                <a:effectLst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1a. testiranje hipoteze o aritmetičkoj sredini – dvosmjerni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=2*MIN(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1b. testiranje hipoteze o aritmetičkoj sredini – jednosmjerni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Testiranje hipoteze o razlici aritmetičkih sredina dvaju uzoraka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(PODACI), DATA ANALYSIS (ANALIZA PODATAKA), 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Paired two sample for Means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Two-sample assuming 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c. t-test: Two-sample assuming unequal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Testiranje varijanci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=FTEST(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Testiranje distribucije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=CHITEST(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Testiranje hipoteze o razlici 3 ili više aritmetičkih sredina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- DATA ANALYSIS - ANOVA SINGLE FACTOR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/>
            </a:p>
          </xdr:txBody>
        </xdr:sp>
      </mc:Choice>
      <mc:Fallback xmlns="">
        <xdr:sp macro="" textlink="">
          <xdr:nvSpPr>
            <xdr:cNvPr id="3" name="TextBox 11">
              <a:extLst>
                <a:ext uri="{FF2B5EF4-FFF2-40B4-BE49-F238E27FC236}">
                  <a16:creationId xmlns:a16="http://schemas.microsoft.com/office/drawing/2014/main" id="{4E4BD580-B530-450C-85F9-E549893FB6CF}"/>
                </a:ext>
              </a:extLst>
            </xdr:cNvPr>
            <xdr:cNvSpPr txBox="1"/>
          </xdr:nvSpPr>
          <xdr:spPr>
            <a:xfrm>
              <a:off x="635000" y="16592547"/>
              <a:ext cx="6724650" cy="2654935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800" b="1"/>
                <a:t>4. ISHOD</a:t>
              </a:r>
              <a:r>
                <a:rPr lang="en-US" sz="1800" b="1" baseline="0"/>
                <a:t> </a:t>
              </a:r>
            </a:p>
            <a:p>
              <a:endParaRPr lang="en-US" sz="1800" b="1" baseline="0"/>
            </a:p>
            <a:p>
              <a:r>
                <a:rPr lang="en-US" sz="1800" b="1" baseline="0"/>
                <a:t>TREND MODELI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LINEARNI MODEL	y=bx+a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u ishodišnoj ____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godini/mjesecu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x je jedna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godina/mjesec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y je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1/1000/milijun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tona, proizvoda, komada...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 Trend vrijednost za y u ishodišnoj _____ godini iznosi a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 = ____ U promatranom razdoblju y prosječno se godišnje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povećavao/smanjivao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za b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EKSPONENCIJALNI MODEL	y=a*e^(cx)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u ishodišnoj _____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godini/mjesecu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x je jedna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godina/mjesec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y je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1/1000/milijun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tona, proizvoda, komada...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____Trend vrijednost za y u ishodišnoj ____ godini iznosi a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 = ____U promatranom razdoblju y prosječno se godišnje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povećavao/smanjivao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za c*100%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Napomena: Ako je c &gt; 0,05 trebamo izračunati b=exp(c) (na 4 decimale) i zapisati u formatu y=a*b^x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s=(b-1)*100%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REPREZENTATIVNOST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R^2 % periodičnih promjena y objašnjeno 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linearnim/eksponencijalnim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modelom.</a:t>
              </a:r>
            </a:p>
            <a:p>
              <a:endParaRPr lang="en-US" sz="1100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INDEKSI:</a:t>
              </a:r>
              <a:endParaRPr lang="hr-HR" sz="1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APSOLUTNE VRIJEDNOSTI (Yt) → VERIŽNI INDEKSI (Vt)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VERIŽNI INDEKSI (Vt) → APSOLUTNE VRIJEDNOSTI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APSOLUTNE VRIJEDNOSTI (Yt)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BAZNI  INDEKSI (It ____=100) → APSOLUTNE VRIJEDNOSTI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BAZNI  INDEKSI (It ____=100) → VERIŽNI INDEKSI (Vt)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 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6. VERIŽNI INDEKSI (Vt)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	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7. BAZNI  INDEKSI (It ____=100)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SKUPNI INDEKSI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 iz početne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𝑃(𝑞0)=  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 iz konačne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𝑃(𝑞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)=  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 iz početne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𝑄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0)=  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 iz konačne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𝑄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𝑝1)=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vrijednosti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...?</a:t>
              </a:r>
            </a:p>
            <a:p>
              <a:pPr/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𝑉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(∑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REALNE PLAĆE (___=100) = NOMINALNE PLAĆE / BAZNI INDEKSI TROŠKOVA ŽIVOTA*100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INDEKS REALNE PLAĆE (___=100) = BAZNI INDEKS NOMINALNE PLAĆE / BAZNI INDEKSI TROŠKOVA ŽIVOTA*100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US" sz="1800" b="1"/>
                <a:t>5. ISHOD</a:t>
              </a:r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Normalna krivulja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Pravilo 68 – 95 – 99,7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=NORM.DIST(X; aritm_sredina;stdev; TRUE)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=NORM.INV(postotak; aritmetička_sredina; stand_devijacija)</a:t>
              </a:r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US" sz="110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Standardna</a:t>
              </a:r>
              <a:r>
                <a:rPr lang="en-US" sz="1100" baseline="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 greška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=𝜎/√𝑛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Intervali pouzdanosti	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𝑥=𝑥 ̅±1.96⋅𝜎/(√𝑛)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r>
                <a:rPr lang="en-US" sz="1800" b="1"/>
                <a:t>6. ISHOD</a:t>
              </a:r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TESTIRANJE HIPOTEZA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Ako nema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analysis/Analiza podataka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, klik na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File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Options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Add-ins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uključimo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 VBA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/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 alata za analizu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 alata za analizu – VBA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</a:p>
            <a:p>
              <a:endParaRPr lang="hr-BA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&gt; 0.05 H0 se ne odbacuje</a:t>
              </a:r>
              <a:endParaRPr lang="hr-HR">
                <a:effectLst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&lt; 0.05</a:t>
              </a:r>
              <a:r>
                <a:rPr lang="hr-BA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H0 se odbacuje i H1 podržava</a:t>
              </a:r>
              <a:endParaRPr lang="hr-HR">
                <a:effectLst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1a. testiranje hipoteze o aritmetičkoj sredini – dvosmjerni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=2*MIN(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1b. testiranje hipoteze o aritmetičkoj sredini – jednosmjerni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Testiranje hipoteze o razlici aritmetičkih sredina dvaju uzoraka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(PODACI), DATA ANALYSIS (ANALIZA PODATAKA), 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Paired two sample for Means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Two-sample assuming 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c. t-test: Two-sample assuming unequal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Testiranje varijanci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=FTEST(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Testiranje distribucije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=CHITEST(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Testiranje hipoteze o razlici 3 ili više aritmetičkih sredina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- DATA ANALYSIS - ANOVA SINGLE FACTOR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/>
            </a:p>
          </xdr:txBody>
        </xdr:sp>
      </mc:Fallback>
    </mc:AlternateContent>
    <xdr:clientData/>
  </xdr:twoCellAnchor>
  <xdr:twoCellAnchor editAs="oneCell">
    <xdr:from>
      <xdr:col>1</xdr:col>
      <xdr:colOff>387350</xdr:colOff>
      <xdr:row>173</xdr:row>
      <xdr:rowOff>104775</xdr:rowOff>
    </xdr:from>
    <xdr:to>
      <xdr:col>10</xdr:col>
      <xdr:colOff>35560</xdr:colOff>
      <xdr:row>187</xdr:row>
      <xdr:rowOff>106680</xdr:rowOff>
    </xdr:to>
    <xdr:pic>
      <xdr:nvPicPr>
        <xdr:cNvPr id="4" name="Picture 13">
          <a:extLst>
            <a:ext uri="{FF2B5EF4-FFF2-40B4-BE49-F238E27FC236}">
              <a16:creationId xmlns:a16="http://schemas.microsoft.com/office/drawing/2014/main" id="{ABF18390-9971-45FA-B3D3-09A2FE3468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8375" y="33108900"/>
          <a:ext cx="4877435" cy="2668905"/>
        </a:xfrm>
        <a:prstGeom prst="rect">
          <a:avLst/>
        </a:prstGeom>
      </xdr:spPr>
    </xdr:pic>
    <xdr:clientData/>
  </xdr:twoCellAnchor>
  <xdr:twoCellAnchor editAs="oneCell">
    <xdr:from>
      <xdr:col>12</xdr:col>
      <xdr:colOff>368300</xdr:colOff>
      <xdr:row>179</xdr:row>
      <xdr:rowOff>57150</xdr:rowOff>
    </xdr:from>
    <xdr:to>
      <xdr:col>20</xdr:col>
      <xdr:colOff>597535</xdr:colOff>
      <xdr:row>193</xdr:row>
      <xdr:rowOff>74930</xdr:rowOff>
    </xdr:to>
    <xdr:pic>
      <xdr:nvPicPr>
        <xdr:cNvPr id="5" name="Picture 14">
          <a:extLst>
            <a:ext uri="{FF2B5EF4-FFF2-40B4-BE49-F238E27FC236}">
              <a16:creationId xmlns:a16="http://schemas.microsoft.com/office/drawing/2014/main" id="{8AC0C576-2B2E-449E-A886-398EAD3CB4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83500" y="33070800"/>
          <a:ext cx="5099685" cy="255143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</xdr:row>
      <xdr:rowOff>0</xdr:rowOff>
    </xdr:from>
    <xdr:to>
      <xdr:col>16</xdr:col>
      <xdr:colOff>430530</xdr:colOff>
      <xdr:row>5</xdr:row>
      <xdr:rowOff>110490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7F91BBFD-4604-4BB6-A1B3-B6608E23E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5650" y="552450"/>
          <a:ext cx="3954780" cy="904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19050</xdr:colOff>
      <xdr:row>25</xdr:row>
      <xdr:rowOff>4762</xdr:rowOff>
    </xdr:from>
    <xdr:to>
      <xdr:col>17</xdr:col>
      <xdr:colOff>57150</xdr:colOff>
      <xdr:row>39</xdr:row>
      <xdr:rowOff>80962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146FC5E-09ED-9D8E-6030-31F451F00D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166687</xdr:colOff>
      <xdr:row>8</xdr:row>
      <xdr:rowOff>104775</xdr:rowOff>
    </xdr:from>
    <xdr:to>
      <xdr:col>15</xdr:col>
      <xdr:colOff>471487</xdr:colOff>
      <xdr:row>22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0CFE82D-7864-F28D-AF71-858889F071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323850</xdr:colOff>
      <xdr:row>2</xdr:row>
      <xdr:rowOff>161925</xdr:rowOff>
    </xdr:from>
    <xdr:to>
      <xdr:col>15</xdr:col>
      <xdr:colOff>324485</xdr:colOff>
      <xdr:row>16</xdr:row>
      <xdr:rowOff>163830</xdr:rowOff>
    </xdr:to>
    <xdr:pic>
      <xdr:nvPicPr>
        <xdr:cNvPr id="3" name="Picture 13">
          <a:extLst>
            <a:ext uri="{FF2B5EF4-FFF2-40B4-BE49-F238E27FC236}">
              <a16:creationId xmlns:a16="http://schemas.microsoft.com/office/drawing/2014/main" id="{68A84DC0-8B80-489A-AED5-E8E0CEA353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2525" y="542925"/>
          <a:ext cx="4877435" cy="2668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96540-0C35-42E0-92E2-C61E038F29BE}">
  <dimension ref="A1:I22"/>
  <sheetViews>
    <sheetView topLeftCell="A3" workbookViewId="0">
      <selection activeCell="D1" sqref="D1"/>
    </sheetView>
  </sheetViews>
  <sheetFormatPr defaultColWidth="8.7109375" defaultRowHeight="15" x14ac:dyDescent="0.25"/>
  <cols>
    <col min="1" max="1" width="17.5703125" style="77" customWidth="1"/>
    <col min="2" max="2" width="11.28515625" style="77" customWidth="1"/>
    <col min="3" max="3" width="8.7109375" style="77"/>
    <col min="4" max="4" width="10.7109375" style="77" customWidth="1"/>
    <col min="5" max="6" width="8.7109375" style="77"/>
    <col min="7" max="7" width="10.85546875" style="77" bestFit="1" customWidth="1"/>
    <col min="8" max="16384" width="8.7109375" style="77"/>
  </cols>
  <sheetData>
    <row r="1" spans="1:9" ht="26.25" x14ac:dyDescent="0.4">
      <c r="A1" s="76"/>
      <c r="D1" s="78" t="s">
        <v>11</v>
      </c>
      <c r="G1" s="76"/>
      <c r="I1" s="77" t="s">
        <v>12</v>
      </c>
    </row>
    <row r="2" spans="1:9" x14ac:dyDescent="0.25">
      <c r="D2" s="77" t="s">
        <v>62</v>
      </c>
      <c r="I2" s="77" t="s">
        <v>63</v>
      </c>
    </row>
    <row r="3" spans="1:9" x14ac:dyDescent="0.25">
      <c r="D3" s="94" t="s">
        <v>105</v>
      </c>
    </row>
    <row r="5" spans="1:9" x14ac:dyDescent="0.25">
      <c r="A5" s="79"/>
      <c r="B5" s="95" t="s">
        <v>13</v>
      </c>
      <c r="C5" s="96"/>
      <c r="D5" s="97"/>
      <c r="E5" s="95" t="s">
        <v>14</v>
      </c>
      <c r="F5" s="96"/>
      <c r="G5" s="97"/>
      <c r="H5" s="80"/>
    </row>
    <row r="6" spans="1:9" ht="30" x14ac:dyDescent="0.25">
      <c r="A6" s="79" t="s">
        <v>15</v>
      </c>
      <c r="B6" s="80" t="s">
        <v>16</v>
      </c>
      <c r="C6" s="80" t="s">
        <v>17</v>
      </c>
      <c r="D6" s="80" t="s">
        <v>18</v>
      </c>
      <c r="E6" s="80" t="s">
        <v>19</v>
      </c>
      <c r="F6" s="80" t="s">
        <v>20</v>
      </c>
      <c r="G6" s="80" t="s">
        <v>21</v>
      </c>
      <c r="H6" s="80" t="s">
        <v>22</v>
      </c>
    </row>
    <row r="7" spans="1:9" x14ac:dyDescent="0.25">
      <c r="A7" s="79" t="s">
        <v>23</v>
      </c>
      <c r="B7" s="81">
        <v>13</v>
      </c>
      <c r="C7" s="81">
        <v>13</v>
      </c>
      <c r="D7" s="81">
        <v>13</v>
      </c>
      <c r="E7" s="81">
        <v>13</v>
      </c>
      <c r="F7" s="81">
        <v>13</v>
      </c>
      <c r="G7" s="81">
        <v>13</v>
      </c>
      <c r="H7" s="81">
        <f>SUM(B7:G7)</f>
        <v>78</v>
      </c>
    </row>
    <row r="8" spans="1:9" ht="30" x14ac:dyDescent="0.25">
      <c r="A8" s="82" t="s">
        <v>24</v>
      </c>
      <c r="B8" s="83">
        <v>30</v>
      </c>
      <c r="C8" s="83">
        <v>30</v>
      </c>
      <c r="D8" s="83">
        <v>30</v>
      </c>
      <c r="E8" s="83">
        <v>30</v>
      </c>
      <c r="F8" s="83">
        <v>30</v>
      </c>
      <c r="G8" s="83">
        <v>30</v>
      </c>
      <c r="H8" s="83">
        <f>SUM(B8:G8)</f>
        <v>180</v>
      </c>
    </row>
    <row r="11" spans="1:9" x14ac:dyDescent="0.25">
      <c r="A11" s="84" t="s">
        <v>25</v>
      </c>
    </row>
    <row r="12" spans="1:9" x14ac:dyDescent="0.25">
      <c r="A12" s="84"/>
    </row>
    <row r="13" spans="1:9" x14ac:dyDescent="0.25">
      <c r="A13" s="84" t="s">
        <v>5</v>
      </c>
    </row>
    <row r="14" spans="1:9" x14ac:dyDescent="0.25">
      <c r="A14" s="84"/>
    </row>
    <row r="15" spans="1:9" x14ac:dyDescent="0.25">
      <c r="A15" s="84" t="s">
        <v>26</v>
      </c>
    </row>
    <row r="16" spans="1:9" x14ac:dyDescent="0.25">
      <c r="A16" s="84"/>
    </row>
    <row r="17" spans="1:1" x14ac:dyDescent="0.25">
      <c r="A17" s="84" t="s">
        <v>27</v>
      </c>
    </row>
    <row r="18" spans="1:1" x14ac:dyDescent="0.25">
      <c r="A18" s="84"/>
    </row>
    <row r="19" spans="1:1" x14ac:dyDescent="0.25">
      <c r="A19" s="84" t="s">
        <v>6</v>
      </c>
    </row>
    <row r="20" spans="1:1" x14ac:dyDescent="0.25">
      <c r="A20" s="84"/>
    </row>
    <row r="21" spans="1:1" x14ac:dyDescent="0.25">
      <c r="A21" s="84" t="s">
        <v>4</v>
      </c>
    </row>
    <row r="22" spans="1:1" x14ac:dyDescent="0.25">
      <c r="A22" s="84"/>
    </row>
  </sheetData>
  <mergeCells count="2">
    <mergeCell ref="B5:D5"/>
    <mergeCell ref="E5:G5"/>
  </mergeCells>
  <pageMargins left="0.7" right="0.7" top="0.75" bottom="0.75" header="0.3" footer="0.3"/>
  <pageSetup paperSize="9" orientation="portrait" horizontalDpi="360" verticalDpi="36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38"/>
  <sheetViews>
    <sheetView topLeftCell="A7" zoomScaleNormal="100" workbookViewId="0">
      <selection activeCell="B39" sqref="B39"/>
    </sheetView>
  </sheetViews>
  <sheetFormatPr defaultColWidth="9.140625" defaultRowHeight="15" x14ac:dyDescent="0.25"/>
  <cols>
    <col min="1" max="1" width="17" style="27" customWidth="1"/>
    <col min="2" max="2" width="17.85546875" style="27" bestFit="1" customWidth="1"/>
    <col min="3" max="3" width="19.140625" style="27" bestFit="1" customWidth="1"/>
    <col min="4" max="4" width="9.140625" style="27"/>
    <col min="5" max="5" width="10" style="27" customWidth="1"/>
    <col min="6" max="16384" width="9.140625" style="27"/>
  </cols>
  <sheetData>
    <row r="1" spans="1:15" x14ac:dyDescent="0.25">
      <c r="A1" t="s">
        <v>29</v>
      </c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spans="1:15" x14ac:dyDescent="0.25">
      <c r="A2"/>
      <c r="B2"/>
      <c r="C2"/>
      <c r="D2"/>
      <c r="E2"/>
      <c r="F2"/>
      <c r="G2"/>
      <c r="H2"/>
      <c r="I2"/>
      <c r="J2"/>
      <c r="K2"/>
      <c r="L2"/>
      <c r="M2"/>
      <c r="N2"/>
      <c r="O2"/>
    </row>
    <row r="3" spans="1:15" x14ac:dyDescent="0.25">
      <c r="A3"/>
      <c r="C3"/>
      <c r="D3"/>
      <c r="E3"/>
      <c r="F3"/>
      <c r="G3"/>
      <c r="H3"/>
      <c r="I3"/>
      <c r="J3"/>
      <c r="K3"/>
      <c r="L3"/>
      <c r="M3"/>
      <c r="N3"/>
      <c r="O3"/>
    </row>
    <row r="4" spans="1:15" x14ac:dyDescent="0.25">
      <c r="A4"/>
      <c r="B4"/>
      <c r="C4"/>
      <c r="D4"/>
      <c r="E4"/>
      <c r="F4"/>
      <c r="G4"/>
      <c r="H4"/>
      <c r="I4"/>
      <c r="J4"/>
      <c r="K4"/>
      <c r="L4"/>
      <c r="M4"/>
      <c r="N4"/>
      <c r="O4"/>
    </row>
    <row r="5" spans="1:15" x14ac:dyDescent="0.25">
      <c r="A5"/>
      <c r="B5"/>
      <c r="C5"/>
      <c r="D5"/>
      <c r="E5"/>
      <c r="F5"/>
      <c r="G5"/>
      <c r="H5"/>
      <c r="I5"/>
      <c r="J5"/>
      <c r="K5"/>
      <c r="L5"/>
      <c r="M5"/>
      <c r="N5"/>
      <c r="O5"/>
    </row>
    <row r="6" spans="1:15" x14ac:dyDescent="0.25">
      <c r="A6"/>
      <c r="B6"/>
      <c r="C6" s="12"/>
      <c r="D6"/>
      <c r="E6" s="12"/>
      <c r="F6"/>
      <c r="G6" s="12"/>
      <c r="H6"/>
      <c r="I6"/>
      <c r="J6"/>
      <c r="K6"/>
      <c r="L6"/>
      <c r="M6"/>
      <c r="N6"/>
      <c r="O6"/>
    </row>
    <row r="7" spans="1:15" ht="15.75" thickBot="1" x14ac:dyDescent="0.3">
      <c r="A7" s="5" t="s">
        <v>3</v>
      </c>
      <c r="B7" s="10" t="s">
        <v>87</v>
      </c>
      <c r="C7" s="1" t="s">
        <v>151</v>
      </c>
      <c r="D7" s="1" t="s">
        <v>153</v>
      </c>
      <c r="E7" s="18"/>
      <c r="F7" s="1"/>
      <c r="G7" s="1"/>
      <c r="H7" s="1"/>
      <c r="I7"/>
      <c r="J7"/>
      <c r="K7"/>
      <c r="L7"/>
      <c r="M7"/>
      <c r="N7"/>
      <c r="O7"/>
    </row>
    <row r="8" spans="1:15" x14ac:dyDescent="0.25">
      <c r="A8" s="16">
        <v>2016</v>
      </c>
      <c r="B8" s="2">
        <v>11.5</v>
      </c>
      <c r="C8" s="14" t="s">
        <v>152</v>
      </c>
      <c r="D8" s="14">
        <v>100</v>
      </c>
      <c r="E8"/>
      <c r="F8"/>
      <c r="G8"/>
      <c r="H8"/>
      <c r="I8"/>
      <c r="J8"/>
      <c r="K8"/>
      <c r="L8"/>
      <c r="M8"/>
      <c r="N8"/>
    </row>
    <row r="9" spans="1:15" x14ac:dyDescent="0.25">
      <c r="A9" s="16">
        <v>2017</v>
      </c>
      <c r="B9" s="2">
        <v>13</v>
      </c>
      <c r="C9" s="14">
        <f>B9/B8*100</f>
        <v>113.04347826086956</v>
      </c>
      <c r="D9" s="108">
        <f>C9/$D$8*100</f>
        <v>113.04347826086956</v>
      </c>
      <c r="E9"/>
      <c r="F9"/>
      <c r="G9"/>
      <c r="H9"/>
      <c r="I9"/>
      <c r="J9"/>
      <c r="K9"/>
      <c r="L9"/>
      <c r="M9"/>
      <c r="N9"/>
    </row>
    <row r="10" spans="1:15" x14ac:dyDescent="0.25">
      <c r="A10" s="16">
        <v>2018</v>
      </c>
      <c r="B10" s="2">
        <v>14.4</v>
      </c>
      <c r="C10" s="14">
        <f t="shared" ref="C10:C15" si="0">B10/B9*100</f>
        <v>110.76923076923077</v>
      </c>
      <c r="D10" s="108">
        <f t="shared" ref="D10:D15" si="1">C10/$D$8*100</f>
        <v>110.76923076923077</v>
      </c>
      <c r="E10"/>
      <c r="F10"/>
      <c r="G10"/>
      <c r="H10"/>
      <c r="I10"/>
      <c r="J10"/>
      <c r="K10"/>
      <c r="L10"/>
      <c r="M10"/>
      <c r="N10"/>
    </row>
    <row r="11" spans="1:15" x14ac:dyDescent="0.25">
      <c r="A11" s="16">
        <v>2019</v>
      </c>
      <c r="B11" s="2">
        <v>16</v>
      </c>
      <c r="C11" s="14">
        <f t="shared" si="0"/>
        <v>111.11111111111111</v>
      </c>
      <c r="D11" s="14">
        <f t="shared" si="1"/>
        <v>111.11111111111111</v>
      </c>
      <c r="E11"/>
      <c r="F11"/>
      <c r="G11"/>
      <c r="H11"/>
      <c r="I11"/>
      <c r="J11"/>
      <c r="K11"/>
      <c r="L11"/>
      <c r="M11"/>
      <c r="N11"/>
    </row>
    <row r="12" spans="1:15" x14ac:dyDescent="0.25">
      <c r="A12" s="16">
        <v>2020</v>
      </c>
      <c r="B12" s="2">
        <v>17.7</v>
      </c>
      <c r="C12" s="14">
        <f t="shared" si="0"/>
        <v>110.625</v>
      </c>
      <c r="D12" s="14">
        <f t="shared" si="1"/>
        <v>110.625</v>
      </c>
      <c r="E12"/>
      <c r="F12"/>
      <c r="G12"/>
      <c r="H12"/>
      <c r="I12"/>
      <c r="J12"/>
      <c r="K12"/>
      <c r="L12"/>
      <c r="M12"/>
      <c r="N12"/>
    </row>
    <row r="13" spans="1:15" x14ac:dyDescent="0.25">
      <c r="A13" s="16">
        <v>2021</v>
      </c>
      <c r="B13" s="2">
        <v>19.100000000000001</v>
      </c>
      <c r="C13" s="14">
        <f t="shared" si="0"/>
        <v>107.90960451977402</v>
      </c>
      <c r="D13" s="14">
        <f t="shared" si="1"/>
        <v>107.90960451977402</v>
      </c>
      <c r="E13"/>
      <c r="F13"/>
      <c r="G13"/>
      <c r="H13"/>
      <c r="I13"/>
      <c r="J13"/>
      <c r="K13"/>
      <c r="L13"/>
      <c r="M13"/>
      <c r="N13"/>
    </row>
    <row r="14" spans="1:15" x14ac:dyDescent="0.25">
      <c r="A14" s="16">
        <v>2022</v>
      </c>
      <c r="B14" s="2">
        <v>20.7</v>
      </c>
      <c r="C14" s="14">
        <f t="shared" si="0"/>
        <v>108.37696335078533</v>
      </c>
      <c r="D14" s="14">
        <f t="shared" si="1"/>
        <v>108.37696335078533</v>
      </c>
      <c r="E14"/>
      <c r="F14"/>
      <c r="G14"/>
      <c r="H14"/>
      <c r="I14"/>
      <c r="J14"/>
      <c r="K14"/>
      <c r="L14"/>
      <c r="M14"/>
      <c r="N14"/>
    </row>
    <row r="15" spans="1:15" x14ac:dyDescent="0.25">
      <c r="A15" s="16">
        <v>2023</v>
      </c>
      <c r="B15" s="2">
        <v>21.9</v>
      </c>
      <c r="C15" s="14">
        <f t="shared" si="0"/>
        <v>105.79710144927536</v>
      </c>
      <c r="D15" s="14">
        <f t="shared" si="1"/>
        <v>105.79710144927536</v>
      </c>
      <c r="E15"/>
      <c r="F15"/>
      <c r="G15"/>
      <c r="H15"/>
      <c r="I15"/>
      <c r="J15"/>
      <c r="K15"/>
      <c r="L15"/>
      <c r="M15"/>
      <c r="N15"/>
    </row>
    <row r="16" spans="1:15" x14ac:dyDescent="0.25">
      <c r="E16"/>
      <c r="F16" s="27">
        <v>21900</v>
      </c>
    </row>
    <row r="17" spans="2:16" x14ac:dyDescent="0.25">
      <c r="B17" s="107"/>
    </row>
    <row r="18" spans="2:16" x14ac:dyDescent="0.25">
      <c r="B18" s="27" t="s">
        <v>154</v>
      </c>
    </row>
    <row r="19" spans="2:16" x14ac:dyDescent="0.25">
      <c r="B19" s="27" t="s">
        <v>156</v>
      </c>
    </row>
    <row r="20" spans="2:16" x14ac:dyDescent="0.25">
      <c r="F20" s="28"/>
    </row>
    <row r="21" spans="2:16" x14ac:dyDescent="0.25">
      <c r="B21" s="27" t="s">
        <v>155</v>
      </c>
    </row>
    <row r="22" spans="2:16" x14ac:dyDescent="0.25">
      <c r="B22" s="27" t="s">
        <v>157</v>
      </c>
    </row>
    <row r="24" spans="2:16" x14ac:dyDescent="0.25">
      <c r="B24" s="27" t="s">
        <v>169</v>
      </c>
    </row>
    <row r="25" spans="2:16" x14ac:dyDescent="0.25">
      <c r="B25" s="27" t="s">
        <v>159</v>
      </c>
      <c r="C25" s="27" t="s">
        <v>160</v>
      </c>
      <c r="P25" s="109"/>
    </row>
    <row r="26" spans="2:16" x14ac:dyDescent="0.25">
      <c r="P26" s="109"/>
    </row>
    <row r="27" spans="2:16" x14ac:dyDescent="0.25">
      <c r="B27" s="27" t="s">
        <v>163</v>
      </c>
      <c r="C27" s="27" t="s">
        <v>168</v>
      </c>
    </row>
    <row r="29" spans="2:16" x14ac:dyDescent="0.25">
      <c r="B29" s="27" t="s">
        <v>164</v>
      </c>
      <c r="C29" s="27" t="s">
        <v>165</v>
      </c>
    </row>
    <row r="31" spans="2:16" x14ac:dyDescent="0.25">
      <c r="B31" s="27" t="s">
        <v>161</v>
      </c>
      <c r="C31" s="27" t="s">
        <v>162</v>
      </c>
    </row>
    <row r="32" spans="2:16" x14ac:dyDescent="0.25">
      <c r="K32" s="109"/>
    </row>
    <row r="33" spans="2:11" x14ac:dyDescent="0.25">
      <c r="B33" s="27" t="s">
        <v>167</v>
      </c>
      <c r="K33" s="109"/>
    </row>
    <row r="34" spans="2:11" x14ac:dyDescent="0.25">
      <c r="B34" s="27" t="s">
        <v>166</v>
      </c>
    </row>
    <row r="36" spans="2:11" x14ac:dyDescent="0.25">
      <c r="B36" s="27" t="s">
        <v>170</v>
      </c>
      <c r="C36" s="110">
        <f>1.5131*21.9+3.0389*2</f>
        <v>39.21468999999999</v>
      </c>
    </row>
    <row r="38" spans="2:11" x14ac:dyDescent="0.25">
      <c r="B38" s="27" t="s">
        <v>172</v>
      </c>
      <c r="C38" s="111" t="s">
        <v>171</v>
      </c>
    </row>
  </sheetData>
  <pageMargins left="0.75" right="0.75" top="1" bottom="1" header="0.5" footer="0.5"/>
  <pageSetup paperSize="9" scale="0" firstPageNumber="0" fitToWidth="0" fitToHeight="0" pageOrder="overThenDown" orientation="portrait" horizontalDpi="300" verticalDpi="300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23"/>
  <sheetViews>
    <sheetView topLeftCell="A3" workbookViewId="0">
      <selection activeCell="I14" sqref="I14"/>
    </sheetView>
  </sheetViews>
  <sheetFormatPr defaultColWidth="9.140625" defaultRowHeight="15" x14ac:dyDescent="0.25"/>
  <cols>
    <col min="1" max="1" width="18.42578125" style="23" customWidth="1"/>
    <col min="2" max="2" width="13.5703125" style="23" customWidth="1"/>
    <col min="3" max="16384" width="9.140625" style="23"/>
  </cols>
  <sheetData>
    <row r="1" spans="1:16" x14ac:dyDescent="0.25">
      <c r="A1" t="s">
        <v>1</v>
      </c>
      <c r="B1"/>
      <c r="C1"/>
      <c r="D1"/>
      <c r="E1"/>
      <c r="F1"/>
      <c r="G1"/>
      <c r="H1"/>
      <c r="I1"/>
      <c r="J1"/>
    </row>
    <row r="2" spans="1:16" x14ac:dyDescent="0.25">
      <c r="A2"/>
      <c r="B2"/>
      <c r="C2"/>
      <c r="D2"/>
      <c r="E2"/>
      <c r="F2"/>
      <c r="G2"/>
      <c r="H2"/>
      <c r="I2"/>
      <c r="J2"/>
    </row>
    <row r="3" spans="1:16" x14ac:dyDescent="0.25">
      <c r="A3" t="s">
        <v>1</v>
      </c>
      <c r="B3"/>
      <c r="C3"/>
      <c r="D3"/>
      <c r="E3"/>
      <c r="F3"/>
      <c r="G3"/>
      <c r="H3"/>
      <c r="I3"/>
      <c r="J3"/>
    </row>
    <row r="4" spans="1:16" x14ac:dyDescent="0.25">
      <c r="A4"/>
      <c r="B4"/>
      <c r="C4"/>
      <c r="D4"/>
      <c r="E4"/>
      <c r="F4"/>
      <c r="G4"/>
      <c r="H4"/>
      <c r="I4"/>
      <c r="J4"/>
      <c r="K4" s="25"/>
      <c r="L4" s="25"/>
      <c r="M4" s="25"/>
      <c r="N4" s="25"/>
      <c r="O4" s="25"/>
      <c r="P4" s="25"/>
    </row>
    <row r="5" spans="1:16" ht="15.75" thickBot="1" x14ac:dyDescent="0.3">
      <c r="A5" s="5" t="s">
        <v>3</v>
      </c>
      <c r="B5" s="5" t="s">
        <v>88</v>
      </c>
      <c r="C5" t="s">
        <v>175</v>
      </c>
      <c r="D5"/>
      <c r="E5"/>
      <c r="F5"/>
      <c r="G5"/>
      <c r="H5"/>
      <c r="I5"/>
      <c r="J5"/>
    </row>
    <row r="6" spans="1:16" x14ac:dyDescent="0.25">
      <c r="A6" s="17">
        <v>2010</v>
      </c>
      <c r="B6" s="74">
        <v>101</v>
      </c>
      <c r="C6">
        <f>B6/$C$8*100</f>
        <v>101</v>
      </c>
      <c r="D6"/>
      <c r="E6"/>
      <c r="F6"/>
      <c r="G6"/>
      <c r="H6"/>
      <c r="I6"/>
      <c r="J6"/>
    </row>
    <row r="7" spans="1:16" x14ac:dyDescent="0.25">
      <c r="A7" s="16">
        <v>2011</v>
      </c>
      <c r="B7" s="68">
        <v>96</v>
      </c>
      <c r="C7">
        <f>B7/$C$8*100</f>
        <v>96</v>
      </c>
      <c r="D7"/>
      <c r="E7"/>
      <c r="F7"/>
      <c r="G7"/>
      <c r="H7"/>
      <c r="I7"/>
      <c r="J7" s="24"/>
    </row>
    <row r="8" spans="1:16" x14ac:dyDescent="0.25">
      <c r="A8" s="17">
        <v>2012</v>
      </c>
      <c r="B8" s="68">
        <v>97</v>
      </c>
      <c r="C8">
        <v>100</v>
      </c>
      <c r="D8"/>
      <c r="E8"/>
      <c r="F8"/>
      <c r="G8"/>
      <c r="H8"/>
      <c r="I8"/>
    </row>
    <row r="9" spans="1:16" x14ac:dyDescent="0.25">
      <c r="A9" s="16">
        <v>2013</v>
      </c>
      <c r="B9" s="68">
        <v>99</v>
      </c>
      <c r="C9" s="14">
        <f>B9/$C$8*100</f>
        <v>99</v>
      </c>
      <c r="D9"/>
      <c r="E9"/>
      <c r="F9"/>
      <c r="G9"/>
      <c r="H9"/>
      <c r="I9"/>
    </row>
    <row r="10" spans="1:16" x14ac:dyDescent="0.25">
      <c r="A10" s="17">
        <v>2014</v>
      </c>
      <c r="B10" s="68">
        <v>101</v>
      </c>
      <c r="C10" s="14">
        <f t="shared" ref="C10:C18" si="0">B10/$C$8*100</f>
        <v>101</v>
      </c>
      <c r="D10"/>
      <c r="E10"/>
      <c r="F10"/>
      <c r="G10"/>
      <c r="H10"/>
      <c r="I10"/>
    </row>
    <row r="11" spans="1:16" x14ac:dyDescent="0.25">
      <c r="A11" s="16">
        <v>2015</v>
      </c>
      <c r="B11" s="68">
        <v>101</v>
      </c>
      <c r="C11" s="14">
        <f t="shared" si="0"/>
        <v>101</v>
      </c>
      <c r="D11"/>
      <c r="E11"/>
      <c r="F11"/>
      <c r="G11"/>
      <c r="H11"/>
      <c r="I11"/>
    </row>
    <row r="12" spans="1:16" x14ac:dyDescent="0.25">
      <c r="A12" s="17">
        <v>2016</v>
      </c>
      <c r="B12" s="68">
        <v>100</v>
      </c>
      <c r="C12" s="14">
        <f t="shared" si="0"/>
        <v>100</v>
      </c>
      <c r="D12"/>
      <c r="E12"/>
      <c r="F12"/>
      <c r="G12"/>
      <c r="H12"/>
      <c r="I12"/>
    </row>
    <row r="13" spans="1:16" x14ac:dyDescent="0.25">
      <c r="A13" s="16">
        <v>2017</v>
      </c>
      <c r="B13" s="68">
        <v>103</v>
      </c>
      <c r="C13" s="14">
        <f t="shared" si="0"/>
        <v>103</v>
      </c>
      <c r="D13"/>
      <c r="E13"/>
      <c r="F13"/>
      <c r="G13"/>
      <c r="H13"/>
      <c r="I13"/>
    </row>
    <row r="14" spans="1:16" x14ac:dyDescent="0.25">
      <c r="A14" s="17">
        <v>2018</v>
      </c>
      <c r="B14" s="68">
        <v>106</v>
      </c>
      <c r="C14" s="14">
        <f t="shared" si="0"/>
        <v>106</v>
      </c>
      <c r="D14"/>
      <c r="E14"/>
      <c r="F14"/>
      <c r="G14"/>
      <c r="H14"/>
      <c r="I14"/>
    </row>
    <row r="15" spans="1:16" x14ac:dyDescent="0.25">
      <c r="A15" s="16">
        <v>2019</v>
      </c>
      <c r="B15" s="68">
        <v>108</v>
      </c>
      <c r="C15" s="14">
        <f t="shared" si="0"/>
        <v>108</v>
      </c>
      <c r="D15"/>
      <c r="E15"/>
      <c r="F15"/>
      <c r="G15"/>
      <c r="H15"/>
      <c r="I15"/>
    </row>
    <row r="16" spans="1:16" x14ac:dyDescent="0.25">
      <c r="A16" s="17">
        <v>2020</v>
      </c>
      <c r="B16" s="68">
        <v>108</v>
      </c>
      <c r="C16" s="14">
        <f t="shared" si="0"/>
        <v>108</v>
      </c>
      <c r="D16"/>
      <c r="E16"/>
      <c r="F16"/>
      <c r="G16"/>
      <c r="H16"/>
      <c r="I16"/>
    </row>
    <row r="17" spans="1:9" x14ac:dyDescent="0.25">
      <c r="A17" s="16">
        <v>2021</v>
      </c>
      <c r="B17" s="68">
        <v>109</v>
      </c>
      <c r="C17" s="14">
        <f t="shared" si="0"/>
        <v>109.00000000000001</v>
      </c>
      <c r="D17"/>
      <c r="E17"/>
      <c r="F17"/>
      <c r="G17"/>
      <c r="H17"/>
      <c r="I17"/>
    </row>
    <row r="18" spans="1:9" x14ac:dyDescent="0.25">
      <c r="A18" s="17">
        <v>2022</v>
      </c>
      <c r="B18" s="68">
        <v>109</v>
      </c>
      <c r="C18" s="14">
        <f t="shared" si="0"/>
        <v>109.00000000000001</v>
      </c>
      <c r="D18"/>
      <c r="E18"/>
      <c r="F18"/>
      <c r="G18"/>
      <c r="H18"/>
      <c r="I18"/>
    </row>
    <row r="21" spans="1:9" x14ac:dyDescent="0.25">
      <c r="B21" s="23" t="s">
        <v>173</v>
      </c>
      <c r="C21" s="23" t="s">
        <v>174</v>
      </c>
    </row>
    <row r="23" spans="1:9" x14ac:dyDescent="0.25">
      <c r="B23" s="23" t="s">
        <v>154</v>
      </c>
    </row>
  </sheetData>
  <sortState xmlns:xlrd2="http://schemas.microsoft.com/office/spreadsheetml/2017/richdata2" ref="B7:B18">
    <sortCondition ref="B6:B18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35"/>
  <sheetViews>
    <sheetView topLeftCell="A4" workbookViewId="0">
      <selection activeCell="H8" sqref="H8"/>
    </sheetView>
  </sheetViews>
  <sheetFormatPr defaultRowHeight="15" x14ac:dyDescent="0.25"/>
  <cols>
    <col min="1" max="1" width="22.140625" customWidth="1"/>
    <col min="2" max="2" width="14.42578125" customWidth="1"/>
    <col min="5" max="5" width="14.7109375" customWidth="1"/>
    <col min="6" max="6" width="10.140625" customWidth="1"/>
    <col min="14" max="14" width="12.140625" customWidth="1"/>
  </cols>
  <sheetData>
    <row r="1" spans="1:9" x14ac:dyDescent="0.25">
      <c r="A1" t="s">
        <v>0</v>
      </c>
    </row>
    <row r="4" spans="1:9" x14ac:dyDescent="0.25">
      <c r="A4" s="11"/>
      <c r="B4" s="11"/>
      <c r="C4" s="11"/>
      <c r="D4" s="11"/>
      <c r="E4" s="11"/>
      <c r="F4" s="11"/>
      <c r="G4" s="11"/>
      <c r="H4" s="11"/>
      <c r="I4" s="11"/>
    </row>
    <row r="5" spans="1:9" x14ac:dyDescent="0.25">
      <c r="A5" s="54" t="s">
        <v>90</v>
      </c>
      <c r="B5" s="72" t="s">
        <v>89</v>
      </c>
      <c r="C5" s="11"/>
      <c r="D5" s="11"/>
      <c r="E5" s="11"/>
      <c r="F5" s="11"/>
      <c r="G5" s="11"/>
      <c r="H5" s="11"/>
      <c r="I5" s="11"/>
    </row>
    <row r="6" spans="1:9" ht="17.25" customHeight="1" x14ac:dyDescent="0.25">
      <c r="A6" s="90">
        <v>1</v>
      </c>
      <c r="B6" s="75">
        <v>13</v>
      </c>
      <c r="C6" s="11"/>
      <c r="D6" s="11"/>
      <c r="E6" s="11"/>
      <c r="F6" s="11"/>
      <c r="G6" s="11"/>
      <c r="H6" s="11"/>
      <c r="I6" s="11"/>
    </row>
    <row r="7" spans="1:9" x14ac:dyDescent="0.25">
      <c r="A7" s="90">
        <v>2</v>
      </c>
      <c r="B7" s="75">
        <v>15</v>
      </c>
      <c r="C7" s="11"/>
      <c r="D7" s="11"/>
      <c r="E7" s="11"/>
      <c r="F7" s="11"/>
      <c r="G7" s="11"/>
      <c r="H7" s="11"/>
      <c r="I7" s="11"/>
    </row>
    <row r="8" spans="1:9" x14ac:dyDescent="0.25">
      <c r="A8" s="90">
        <v>3</v>
      </c>
      <c r="B8" s="75">
        <v>18</v>
      </c>
      <c r="C8" s="11"/>
      <c r="D8" s="11" t="s">
        <v>129</v>
      </c>
      <c r="E8" s="11"/>
      <c r="G8" s="101">
        <f>KURT(B6:B34)</f>
        <v>-0.44581861440979687</v>
      </c>
      <c r="H8" s="11"/>
      <c r="I8" s="11"/>
    </row>
    <row r="9" spans="1:9" x14ac:dyDescent="0.25">
      <c r="A9" s="90">
        <v>4</v>
      </c>
      <c r="B9" s="75">
        <v>20</v>
      </c>
      <c r="C9" s="11"/>
      <c r="D9" s="11" t="s">
        <v>130</v>
      </c>
      <c r="E9" s="11"/>
      <c r="G9" s="101">
        <f>SKEW(B6:B35)</f>
        <v>0.14209149803071319</v>
      </c>
      <c r="H9" s="11"/>
      <c r="I9" s="11"/>
    </row>
    <row r="10" spans="1:9" x14ac:dyDescent="0.25">
      <c r="A10" s="90">
        <v>5</v>
      </c>
      <c r="B10" s="75">
        <v>22</v>
      </c>
      <c r="C10" s="11"/>
      <c r="D10" s="11"/>
      <c r="E10" s="11"/>
      <c r="F10" s="11"/>
      <c r="G10" s="11"/>
      <c r="H10" s="11"/>
      <c r="I10" s="11"/>
    </row>
    <row r="11" spans="1:9" x14ac:dyDescent="0.25">
      <c r="A11" s="90">
        <v>6</v>
      </c>
      <c r="B11" s="75">
        <v>25</v>
      </c>
      <c r="C11" s="11"/>
      <c r="D11" s="11"/>
      <c r="E11" s="11"/>
      <c r="F11" s="11"/>
      <c r="G11" s="11"/>
      <c r="H11" s="11"/>
      <c r="I11" s="11"/>
    </row>
    <row r="12" spans="1:9" x14ac:dyDescent="0.25">
      <c r="A12" s="90">
        <v>7</v>
      </c>
      <c r="B12" s="75">
        <v>30</v>
      </c>
      <c r="C12" s="11"/>
      <c r="D12" s="11"/>
      <c r="E12" s="11"/>
      <c r="F12" s="11"/>
      <c r="G12" s="11"/>
      <c r="H12" s="11"/>
      <c r="I12" s="11"/>
    </row>
    <row r="13" spans="1:9" x14ac:dyDescent="0.25">
      <c r="A13" s="90">
        <v>8</v>
      </c>
      <c r="B13" s="75">
        <v>30</v>
      </c>
      <c r="C13" s="11"/>
      <c r="D13" s="11"/>
      <c r="E13" s="11"/>
      <c r="F13" s="11"/>
      <c r="G13" s="11"/>
      <c r="H13" s="11"/>
      <c r="I13" s="11"/>
    </row>
    <row r="14" spans="1:9" ht="15.75" thickBot="1" x14ac:dyDescent="0.3">
      <c r="A14" s="90">
        <v>9</v>
      </c>
      <c r="B14" s="75">
        <v>28</v>
      </c>
      <c r="C14" s="11"/>
      <c r="D14" s="11"/>
      <c r="E14" s="11"/>
      <c r="F14" s="11"/>
      <c r="G14" s="11"/>
      <c r="H14" s="11"/>
      <c r="I14" s="11"/>
    </row>
    <row r="15" spans="1:9" x14ac:dyDescent="0.25">
      <c r="A15" s="90">
        <v>10</v>
      </c>
      <c r="B15" s="75">
        <v>26</v>
      </c>
      <c r="C15" s="11"/>
      <c r="D15" s="11"/>
      <c r="E15" s="102" t="s">
        <v>89</v>
      </c>
      <c r="F15" s="102"/>
      <c r="G15" s="11"/>
      <c r="H15" s="101">
        <f>G8+1.96*F18</f>
        <v>1.4748878967250278</v>
      </c>
      <c r="I15" s="11"/>
    </row>
    <row r="16" spans="1:9" x14ac:dyDescent="0.25">
      <c r="A16" s="90">
        <v>11</v>
      </c>
      <c r="B16" s="75">
        <v>23</v>
      </c>
      <c r="C16" s="11"/>
      <c r="D16" s="11"/>
      <c r="E16" s="98"/>
      <c r="F16" s="98"/>
      <c r="G16" s="11"/>
      <c r="H16" s="11"/>
      <c r="I16" s="11"/>
    </row>
    <row r="17" spans="1:9" x14ac:dyDescent="0.25">
      <c r="A17" s="90">
        <v>12</v>
      </c>
      <c r="B17" s="75">
        <v>20</v>
      </c>
      <c r="C17" s="11"/>
      <c r="D17" s="11"/>
      <c r="E17" s="98" t="s">
        <v>131</v>
      </c>
      <c r="F17" s="98">
        <v>23.533333333333335</v>
      </c>
      <c r="G17" s="11"/>
      <c r="H17" s="11"/>
      <c r="I17" s="11"/>
    </row>
    <row r="18" spans="1:9" x14ac:dyDescent="0.25">
      <c r="A18" s="90">
        <v>13</v>
      </c>
      <c r="B18" s="75">
        <v>18</v>
      </c>
      <c r="C18" s="11"/>
      <c r="D18" s="11"/>
      <c r="E18" s="98" t="s">
        <v>132</v>
      </c>
      <c r="F18" s="98">
        <v>0.97995230159940039</v>
      </c>
      <c r="G18" s="11"/>
      <c r="H18" s="11"/>
      <c r="I18" s="11"/>
    </row>
    <row r="19" spans="1:9" x14ac:dyDescent="0.25">
      <c r="A19" s="90">
        <v>14</v>
      </c>
      <c r="B19" s="75">
        <v>17</v>
      </c>
      <c r="C19" s="11"/>
      <c r="D19" s="11"/>
      <c r="E19" s="98" t="s">
        <v>133</v>
      </c>
      <c r="F19" s="98">
        <v>23</v>
      </c>
      <c r="G19" s="11"/>
      <c r="H19" s="11"/>
      <c r="I19" s="11"/>
    </row>
    <row r="20" spans="1:9" x14ac:dyDescent="0.25">
      <c r="A20" s="90">
        <v>15</v>
      </c>
      <c r="B20" s="75">
        <v>19</v>
      </c>
      <c r="C20" s="11"/>
      <c r="D20" s="11"/>
      <c r="E20" s="98" t="s">
        <v>134</v>
      </c>
      <c r="F20" s="98">
        <v>20</v>
      </c>
      <c r="G20" s="11"/>
      <c r="H20" s="11"/>
      <c r="I20" s="11"/>
    </row>
    <row r="21" spans="1:9" x14ac:dyDescent="0.25">
      <c r="A21" s="90">
        <v>16</v>
      </c>
      <c r="B21" s="75">
        <v>22</v>
      </c>
      <c r="C21" s="11"/>
      <c r="D21" s="11"/>
      <c r="E21" s="98" t="s">
        <v>135</v>
      </c>
      <c r="F21" s="98">
        <v>5.3674198086509746</v>
      </c>
      <c r="G21" s="11"/>
      <c r="H21" s="11"/>
      <c r="I21" s="11"/>
    </row>
    <row r="22" spans="1:9" x14ac:dyDescent="0.25">
      <c r="A22" s="90">
        <v>17</v>
      </c>
      <c r="B22" s="75">
        <v>24</v>
      </c>
      <c r="C22" s="11"/>
      <c r="D22" s="11"/>
      <c r="E22" s="98" t="s">
        <v>136</v>
      </c>
      <c r="F22" s="98">
        <v>28.809195402298869</v>
      </c>
      <c r="G22" s="11"/>
      <c r="H22" s="11"/>
      <c r="I22" s="11"/>
    </row>
    <row r="23" spans="1:9" x14ac:dyDescent="0.25">
      <c r="A23" s="90">
        <v>18</v>
      </c>
      <c r="B23" s="75">
        <v>28</v>
      </c>
      <c r="C23" s="11"/>
      <c r="D23" s="11"/>
      <c r="E23" s="98" t="s">
        <v>137</v>
      </c>
      <c r="F23" s="98">
        <v>-0.58991447809434838</v>
      </c>
      <c r="G23" s="11"/>
      <c r="H23" s="11"/>
      <c r="I23" s="11"/>
    </row>
    <row r="24" spans="1:9" x14ac:dyDescent="0.25">
      <c r="A24" s="90">
        <v>19</v>
      </c>
      <c r="B24" s="75">
        <v>32</v>
      </c>
      <c r="C24" s="11"/>
      <c r="D24" s="11"/>
      <c r="E24" s="98" t="s">
        <v>138</v>
      </c>
      <c r="F24" s="98">
        <v>0.14209149803071319</v>
      </c>
      <c r="G24" s="11"/>
      <c r="H24" s="11"/>
      <c r="I24" s="11"/>
    </row>
    <row r="25" spans="1:9" x14ac:dyDescent="0.25">
      <c r="A25" s="90">
        <v>20</v>
      </c>
      <c r="B25" s="75">
        <v>35</v>
      </c>
      <c r="C25" s="11"/>
      <c r="D25" s="11"/>
      <c r="E25" s="98" t="s">
        <v>139</v>
      </c>
      <c r="F25" s="98">
        <v>22</v>
      </c>
      <c r="G25" s="11"/>
      <c r="H25" s="11"/>
      <c r="I25" s="11"/>
    </row>
    <row r="26" spans="1:9" x14ac:dyDescent="0.25">
      <c r="A26" s="90">
        <v>21</v>
      </c>
      <c r="B26" s="75">
        <v>30</v>
      </c>
      <c r="C26" s="11"/>
      <c r="D26" s="11"/>
      <c r="E26" s="98" t="s">
        <v>140</v>
      </c>
      <c r="F26" s="98">
        <v>13</v>
      </c>
      <c r="G26" s="11"/>
      <c r="H26" s="11"/>
      <c r="I26" s="11"/>
    </row>
    <row r="27" spans="1:9" x14ac:dyDescent="0.25">
      <c r="A27" s="90">
        <v>22</v>
      </c>
      <c r="B27" s="75">
        <v>27</v>
      </c>
      <c r="C27" s="11"/>
      <c r="D27" s="11"/>
      <c r="E27" s="98" t="s">
        <v>141</v>
      </c>
      <c r="F27" s="98">
        <v>35</v>
      </c>
      <c r="G27" s="11"/>
      <c r="H27" s="11"/>
      <c r="I27" s="11"/>
    </row>
    <row r="28" spans="1:9" x14ac:dyDescent="0.25">
      <c r="A28" s="90">
        <v>23</v>
      </c>
      <c r="B28" s="75">
        <v>25</v>
      </c>
      <c r="C28" s="11"/>
      <c r="D28" s="11"/>
      <c r="E28" s="98" t="s">
        <v>114</v>
      </c>
      <c r="F28" s="98">
        <v>706</v>
      </c>
      <c r="G28" s="11"/>
      <c r="H28" s="11"/>
      <c r="I28" s="11"/>
    </row>
    <row r="29" spans="1:9" ht="15.75" thickBot="1" x14ac:dyDescent="0.3">
      <c r="A29" s="90">
        <v>24</v>
      </c>
      <c r="B29" s="75">
        <v>22</v>
      </c>
      <c r="C29" s="11"/>
      <c r="D29" s="11"/>
      <c r="E29" s="99" t="s">
        <v>113</v>
      </c>
      <c r="F29" s="99">
        <v>30</v>
      </c>
      <c r="G29" s="11"/>
      <c r="H29" s="11"/>
      <c r="I29" s="11"/>
    </row>
    <row r="30" spans="1:9" ht="15" customHeight="1" x14ac:dyDescent="0.25">
      <c r="A30" s="90">
        <v>25</v>
      </c>
      <c r="B30" s="75">
        <v>20</v>
      </c>
      <c r="C30" s="11"/>
      <c r="D30" s="11"/>
      <c r="E30" s="11"/>
      <c r="F30" s="11"/>
      <c r="G30" s="11"/>
      <c r="H30" s="11"/>
      <c r="I30" s="11"/>
    </row>
    <row r="31" spans="1:9" x14ac:dyDescent="0.25">
      <c r="A31" s="90">
        <v>26</v>
      </c>
      <c r="B31" s="75">
        <v>18</v>
      </c>
      <c r="C31" s="11"/>
      <c r="D31" s="11"/>
      <c r="E31" s="11"/>
      <c r="F31" s="11"/>
      <c r="G31" s="11"/>
      <c r="H31" s="11"/>
      <c r="I31" s="11"/>
    </row>
    <row r="32" spans="1:9" x14ac:dyDescent="0.25">
      <c r="A32" s="90">
        <v>27</v>
      </c>
      <c r="B32" s="75">
        <v>20</v>
      </c>
      <c r="C32" s="11"/>
      <c r="D32" s="11"/>
      <c r="E32" s="11"/>
      <c r="F32" s="11"/>
      <c r="G32" s="11"/>
      <c r="H32" s="11"/>
      <c r="I32" s="11"/>
    </row>
    <row r="33" spans="1:9" x14ac:dyDescent="0.25">
      <c r="A33" s="90">
        <v>28</v>
      </c>
      <c r="B33" s="75">
        <v>23</v>
      </c>
      <c r="C33" s="11"/>
      <c r="D33" s="11"/>
      <c r="E33" s="11"/>
      <c r="F33" s="11"/>
      <c r="G33" s="11"/>
      <c r="H33" s="11"/>
      <c r="I33" s="11"/>
    </row>
    <row r="34" spans="1:9" x14ac:dyDescent="0.25">
      <c r="A34" s="90">
        <v>29</v>
      </c>
      <c r="B34" s="75">
        <v>26</v>
      </c>
      <c r="C34" s="11"/>
      <c r="D34" s="11"/>
      <c r="E34" s="11"/>
      <c r="F34" s="11"/>
      <c r="G34" s="11"/>
      <c r="H34" s="11"/>
      <c r="I34" s="11"/>
    </row>
    <row r="35" spans="1:9" x14ac:dyDescent="0.25">
      <c r="A35" s="90">
        <v>30</v>
      </c>
      <c r="B35" s="75">
        <v>30</v>
      </c>
      <c r="C35" s="11"/>
      <c r="D35" s="11"/>
      <c r="E35" s="11"/>
      <c r="F35" s="11"/>
      <c r="G35" s="11"/>
      <c r="H35" s="11"/>
      <c r="I35" s="11"/>
    </row>
  </sheetData>
  <pageMargins left="0.7" right="0.7" top="0.75" bottom="0.75" header="0.3" footer="0.3"/>
  <pageSetup paperSize="9" orientation="portrait" horizontalDpi="4294967294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34"/>
  <sheetViews>
    <sheetView workbookViewId="0">
      <selection activeCell="C10" sqref="C10"/>
    </sheetView>
  </sheetViews>
  <sheetFormatPr defaultRowHeight="15" x14ac:dyDescent="0.25"/>
  <cols>
    <col min="1" max="1" width="15.5703125" customWidth="1"/>
    <col min="2" max="2" width="10.42578125" customWidth="1"/>
    <col min="3" max="3" width="11.140625" bestFit="1" customWidth="1"/>
  </cols>
  <sheetData>
    <row r="1" spans="1:14" x14ac:dyDescent="0.25">
      <c r="A1" t="s">
        <v>30</v>
      </c>
    </row>
    <row r="3" spans="1:14" x14ac:dyDescent="0.25">
      <c r="C3" t="s">
        <v>143</v>
      </c>
      <c r="E3">
        <v>12000</v>
      </c>
    </row>
    <row r="4" spans="1:14" x14ac:dyDescent="0.25">
      <c r="C4" t="s">
        <v>144</v>
      </c>
      <c r="E4">
        <v>800</v>
      </c>
    </row>
    <row r="5" spans="1:14" x14ac:dyDescent="0.25">
      <c r="A5" t="s">
        <v>7</v>
      </c>
    </row>
    <row r="6" spans="1:14" x14ac:dyDescent="0.25">
      <c r="B6" t="s">
        <v>142</v>
      </c>
      <c r="C6">
        <f>_xlfn.NORM.INV(5%,E3,E4)</f>
        <v>10684.117098438823</v>
      </c>
      <c r="D6" t="s">
        <v>145</v>
      </c>
      <c r="E6">
        <f>_xlfn.NORM.INV(95%,E3,E4)</f>
        <v>13315.882901561177</v>
      </c>
    </row>
    <row r="8" spans="1:14" ht="15" customHeight="1" x14ac:dyDescent="0.25">
      <c r="A8" t="s">
        <v>8</v>
      </c>
    </row>
    <row r="9" spans="1:14" x14ac:dyDescent="0.25">
      <c r="A9" t="s">
        <v>146</v>
      </c>
      <c r="B9" s="104">
        <f>_xlfn.NORM.DIST(13000,E3,E4,TRUE)</f>
        <v>0.89435022633314476</v>
      </c>
      <c r="C9" t="s">
        <v>150</v>
      </c>
    </row>
    <row r="10" spans="1:14" x14ac:dyDescent="0.25">
      <c r="A10" t="s">
        <v>147</v>
      </c>
      <c r="B10" s="104">
        <f>1-NORMDIST(14000,E3,E4,TRUE)</f>
        <v>6.2096653257761592E-3</v>
      </c>
    </row>
    <row r="11" spans="1:14" x14ac:dyDescent="0.25">
      <c r="A11" t="s">
        <v>9</v>
      </c>
    </row>
    <row r="12" spans="1:14" x14ac:dyDescent="0.25">
      <c r="B12" s="103">
        <f>_xlfn.NORM.DIST(12700,E3,E4,TRUE)</f>
        <v>0.80921304714748943</v>
      </c>
      <c r="N12" s="12"/>
    </row>
    <row r="13" spans="1:14" x14ac:dyDescent="0.25">
      <c r="B13" t="s">
        <v>149</v>
      </c>
    </row>
    <row r="14" spans="1:14" x14ac:dyDescent="0.25">
      <c r="A14" t="s">
        <v>10</v>
      </c>
      <c r="B14" s="106">
        <f>_xlfn.NORM.INV(77%,E3,E4)</f>
        <v>12591.077479348171</v>
      </c>
    </row>
    <row r="15" spans="1:14" x14ac:dyDescent="0.25">
      <c r="B15" t="s">
        <v>148</v>
      </c>
    </row>
    <row r="32" spans="3:3" x14ac:dyDescent="0.25">
      <c r="C32" s="13"/>
    </row>
    <row r="33" spans="2:13" x14ac:dyDescent="0.25">
      <c r="B33" s="12"/>
      <c r="C33" s="12"/>
      <c r="M33" s="12"/>
    </row>
    <row r="34" spans="2:13" x14ac:dyDescent="0.25">
      <c r="M34" s="12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37"/>
  <sheetViews>
    <sheetView topLeftCell="A4" zoomScale="70" zoomScaleNormal="70" workbookViewId="0">
      <selection activeCell="C42" sqref="C42"/>
    </sheetView>
  </sheetViews>
  <sheetFormatPr defaultRowHeight="15" x14ac:dyDescent="0.25"/>
  <cols>
    <col min="1" max="1" width="21.42578125" bestFit="1" customWidth="1"/>
    <col min="2" max="2" width="18.140625" customWidth="1"/>
    <col min="3" max="3" width="16.85546875" bestFit="1" customWidth="1"/>
    <col min="4" max="4" width="16.140625" customWidth="1"/>
    <col min="5" max="5" width="17.5703125" bestFit="1" customWidth="1"/>
    <col min="6" max="6" width="17.42578125" customWidth="1"/>
  </cols>
  <sheetData>
    <row r="1" spans="1:6" x14ac:dyDescent="0.25">
      <c r="A1" t="s">
        <v>0</v>
      </c>
    </row>
    <row r="3" spans="1:6" x14ac:dyDescent="0.25">
      <c r="B3" s="60"/>
    </row>
    <row r="4" spans="1:6" ht="14.45" customHeight="1" x14ac:dyDescent="0.25">
      <c r="A4" s="58" t="s">
        <v>59</v>
      </c>
      <c r="B4" s="58" t="s">
        <v>60</v>
      </c>
      <c r="C4" s="58" t="s">
        <v>61</v>
      </c>
    </row>
    <row r="5" spans="1:6" x14ac:dyDescent="0.25">
      <c r="A5" s="57">
        <v>25</v>
      </c>
      <c r="B5" s="57">
        <v>32</v>
      </c>
      <c r="C5" s="57">
        <v>56</v>
      </c>
    </row>
    <row r="6" spans="1:6" x14ac:dyDescent="0.25">
      <c r="A6" s="57">
        <v>28</v>
      </c>
      <c r="B6" s="57">
        <v>35</v>
      </c>
      <c r="C6" s="57">
        <v>45</v>
      </c>
    </row>
    <row r="7" spans="1:6" x14ac:dyDescent="0.25">
      <c r="A7" s="57">
        <v>30</v>
      </c>
      <c r="B7" s="57">
        <v>33</v>
      </c>
      <c r="C7" s="57">
        <v>51</v>
      </c>
    </row>
    <row r="8" spans="1:6" x14ac:dyDescent="0.25">
      <c r="A8" s="57">
        <v>26</v>
      </c>
      <c r="B8" s="57">
        <v>26</v>
      </c>
      <c r="C8" s="57">
        <v>45</v>
      </c>
      <c r="D8" s="3"/>
    </row>
    <row r="9" spans="1:6" x14ac:dyDescent="0.25">
      <c r="A9" s="57">
        <v>34</v>
      </c>
      <c r="B9" s="57">
        <v>34</v>
      </c>
      <c r="C9" s="57">
        <v>43</v>
      </c>
    </row>
    <row r="10" spans="1:6" x14ac:dyDescent="0.25">
      <c r="A10" s="57">
        <v>29</v>
      </c>
      <c r="B10" s="57">
        <v>31</v>
      </c>
      <c r="C10" s="57">
        <v>39</v>
      </c>
    </row>
    <row r="11" spans="1:6" x14ac:dyDescent="0.25">
      <c r="A11">
        <f>SUM(A5:A10)</f>
        <v>172</v>
      </c>
      <c r="B11">
        <f>SUM(B5:B10)</f>
        <v>191</v>
      </c>
      <c r="C11">
        <f>SUM(C5:C10)</f>
        <v>279</v>
      </c>
      <c r="E11" t="s">
        <v>106</v>
      </c>
      <c r="F11" t="s">
        <v>108</v>
      </c>
    </row>
    <row r="12" spans="1:6" x14ac:dyDescent="0.25">
      <c r="E12" t="s">
        <v>107</v>
      </c>
      <c r="F12" t="s">
        <v>109</v>
      </c>
    </row>
    <row r="14" spans="1:6" x14ac:dyDescent="0.25">
      <c r="A14" t="s">
        <v>110</v>
      </c>
    </row>
    <row r="15" spans="1:6" x14ac:dyDescent="0.25">
      <c r="C15">
        <f>_xlfn.F.TEST(A5:A10,B5:B10)</f>
        <v>0.99169184797922916</v>
      </c>
    </row>
    <row r="18" spans="2:8" x14ac:dyDescent="0.25">
      <c r="B18" t="s">
        <v>111</v>
      </c>
    </row>
    <row r="19" spans="2:8" ht="15.75" thickBot="1" x14ac:dyDescent="0.3"/>
    <row r="20" spans="2:8" x14ac:dyDescent="0.25">
      <c r="B20" s="100" t="s">
        <v>112</v>
      </c>
      <c r="C20" s="100" t="s">
        <v>113</v>
      </c>
      <c r="D20" s="100" t="s">
        <v>114</v>
      </c>
      <c r="E20" s="100" t="s">
        <v>115</v>
      </c>
      <c r="F20" s="100" t="s">
        <v>116</v>
      </c>
    </row>
    <row r="21" spans="2:8" x14ac:dyDescent="0.25">
      <c r="B21" s="98">
        <v>25</v>
      </c>
      <c r="C21" s="98">
        <v>1</v>
      </c>
      <c r="D21" s="98">
        <v>32</v>
      </c>
      <c r="E21" s="98">
        <v>32</v>
      </c>
      <c r="F21" s="98" t="e">
        <v>#DIV/0!</v>
      </c>
    </row>
    <row r="22" spans="2:8" x14ac:dyDescent="0.25">
      <c r="B22" s="98">
        <v>28</v>
      </c>
      <c r="C22" s="98">
        <v>1</v>
      </c>
      <c r="D22" s="98">
        <v>35</v>
      </c>
      <c r="E22" s="98">
        <v>35</v>
      </c>
      <c r="F22" s="98" t="e">
        <v>#DIV/0!</v>
      </c>
    </row>
    <row r="23" spans="2:8" x14ac:dyDescent="0.25">
      <c r="B23" s="98">
        <v>30</v>
      </c>
      <c r="C23" s="98">
        <v>1</v>
      </c>
      <c r="D23" s="98">
        <v>33</v>
      </c>
      <c r="E23" s="98">
        <v>33</v>
      </c>
      <c r="F23" s="98" t="e">
        <v>#DIV/0!</v>
      </c>
    </row>
    <row r="24" spans="2:8" x14ac:dyDescent="0.25">
      <c r="B24" s="98">
        <v>26</v>
      </c>
      <c r="C24" s="98">
        <v>1</v>
      </c>
      <c r="D24" s="98">
        <v>26</v>
      </c>
      <c r="E24" s="98">
        <v>26</v>
      </c>
      <c r="F24" s="98" t="e">
        <v>#DIV/0!</v>
      </c>
    </row>
    <row r="25" spans="2:8" x14ac:dyDescent="0.25">
      <c r="B25" s="98">
        <v>34</v>
      </c>
      <c r="C25" s="98">
        <v>1</v>
      </c>
      <c r="D25" s="98">
        <v>34</v>
      </c>
      <c r="E25" s="98">
        <v>34</v>
      </c>
      <c r="F25" s="98" t="e">
        <v>#DIV/0!</v>
      </c>
    </row>
    <row r="26" spans="2:8" x14ac:dyDescent="0.25">
      <c r="B26" s="98">
        <v>29</v>
      </c>
      <c r="C26" s="98">
        <v>1</v>
      </c>
      <c r="D26" s="98">
        <v>31</v>
      </c>
      <c r="E26" s="98">
        <v>31</v>
      </c>
      <c r="F26" s="98" t="e">
        <v>#DIV/0!</v>
      </c>
    </row>
    <row r="27" spans="2:8" x14ac:dyDescent="0.25">
      <c r="B27" s="98"/>
      <c r="C27" s="98"/>
      <c r="D27" s="98"/>
      <c r="E27" s="98"/>
      <c r="F27" s="98"/>
    </row>
    <row r="28" spans="2:8" ht="15.75" thickBot="1" x14ac:dyDescent="0.3">
      <c r="B28" s="99" t="s">
        <v>60</v>
      </c>
      <c r="C28" s="99">
        <v>6</v>
      </c>
      <c r="D28" s="99">
        <v>191</v>
      </c>
      <c r="E28" s="99">
        <v>31.833333333333332</v>
      </c>
      <c r="F28" s="99">
        <v>10.166666666666668</v>
      </c>
    </row>
    <row r="31" spans="2:8" ht="15.75" thickBot="1" x14ac:dyDescent="0.3">
      <c r="B31" t="s">
        <v>117</v>
      </c>
    </row>
    <row r="32" spans="2:8" x14ac:dyDescent="0.25">
      <c r="B32" s="100" t="s">
        <v>118</v>
      </c>
      <c r="C32" s="100" t="s">
        <v>119</v>
      </c>
      <c r="D32" s="100" t="s">
        <v>120</v>
      </c>
      <c r="E32" s="100" t="s">
        <v>121</v>
      </c>
      <c r="F32" s="100" t="s">
        <v>122</v>
      </c>
      <c r="G32" s="100" t="s">
        <v>123</v>
      </c>
      <c r="H32" s="100" t="s">
        <v>124</v>
      </c>
    </row>
    <row r="33" spans="2:8" x14ac:dyDescent="0.25">
      <c r="B33" s="98" t="s">
        <v>125</v>
      </c>
      <c r="C33" s="98">
        <v>50.833333333333336</v>
      </c>
      <c r="D33" s="98">
        <v>5</v>
      </c>
      <c r="E33" s="98">
        <v>10.166666666666668</v>
      </c>
      <c r="F33" s="98">
        <v>65535</v>
      </c>
      <c r="G33" s="98" t="e">
        <v>#NUM!</v>
      </c>
      <c r="H33" s="98" t="e">
        <v>#NUM!</v>
      </c>
    </row>
    <row r="34" spans="2:8" x14ac:dyDescent="0.25">
      <c r="B34" s="98" t="s">
        <v>126</v>
      </c>
      <c r="C34" s="98">
        <v>0</v>
      </c>
      <c r="D34" s="98">
        <v>0</v>
      </c>
      <c r="E34" s="98">
        <v>65535</v>
      </c>
      <c r="F34" s="98">
        <v>65535</v>
      </c>
      <c r="G34" s="98" t="e">
        <v>#NUM!</v>
      </c>
      <c r="H34" s="98" t="e">
        <v>#NUM!</v>
      </c>
    </row>
    <row r="35" spans="2:8" x14ac:dyDescent="0.25">
      <c r="B35" s="98" t="s">
        <v>127</v>
      </c>
      <c r="C35" s="98">
        <v>0</v>
      </c>
      <c r="D35" s="98">
        <v>0</v>
      </c>
      <c r="E35" s="98">
        <v>65535</v>
      </c>
      <c r="F35" s="98"/>
      <c r="G35" s="98"/>
      <c r="H35" s="98"/>
    </row>
    <row r="36" spans="2:8" x14ac:dyDescent="0.25">
      <c r="B36" s="98"/>
      <c r="C36" s="98"/>
      <c r="D36" s="98"/>
      <c r="E36" s="98"/>
      <c r="F36" s="98"/>
      <c r="G36" s="98"/>
      <c r="H36" s="98"/>
    </row>
    <row r="37" spans="2:8" ht="15.75" thickBot="1" x14ac:dyDescent="0.3">
      <c r="B37" s="99" t="s">
        <v>128</v>
      </c>
      <c r="C37" s="99">
        <v>50.833333333333336</v>
      </c>
      <c r="D37" s="99">
        <v>5</v>
      </c>
      <c r="E37" s="99"/>
      <c r="F37" s="99"/>
      <c r="G37" s="99"/>
      <c r="H37" s="99"/>
    </row>
  </sheetData>
  <pageMargins left="0.7" right="0.7" top="0.75" bottom="0.75" header="0.3" footer="0.3"/>
  <pageSetup paperSize="9" orientation="portrait" horizontalDpi="4294967294" verticalDpi="36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535BE-EF9C-4F34-8C09-904D3FA9BF02}">
  <dimension ref="A1:F16"/>
  <sheetViews>
    <sheetView tabSelected="1" workbookViewId="0">
      <selection activeCell="C4" sqref="C4"/>
    </sheetView>
  </sheetViews>
  <sheetFormatPr defaultRowHeight="15" x14ac:dyDescent="0.25"/>
  <cols>
    <col min="1" max="1" width="21.140625" customWidth="1"/>
    <col min="2" max="2" width="23" customWidth="1"/>
    <col min="3" max="3" width="10.140625" bestFit="1" customWidth="1"/>
    <col min="4" max="4" width="16.140625" bestFit="1" customWidth="1"/>
    <col min="5" max="5" width="32.42578125" bestFit="1" customWidth="1"/>
    <col min="6" max="6" width="29.42578125" bestFit="1" customWidth="1"/>
  </cols>
  <sheetData>
    <row r="1" spans="1:6" x14ac:dyDescent="0.25">
      <c r="A1" t="s">
        <v>1</v>
      </c>
    </row>
    <row r="3" spans="1:6" x14ac:dyDescent="0.25">
      <c r="A3" s="62"/>
      <c r="B3" s="60"/>
    </row>
    <row r="4" spans="1:6" ht="30" x14ac:dyDescent="0.25">
      <c r="A4" s="69" t="s">
        <v>96</v>
      </c>
      <c r="B4" s="69" t="s">
        <v>97</v>
      </c>
    </row>
    <row r="5" spans="1:6" x14ac:dyDescent="0.25">
      <c r="A5" s="15">
        <v>80</v>
      </c>
      <c r="B5" s="15">
        <v>100</v>
      </c>
    </row>
    <row r="6" spans="1:6" x14ac:dyDescent="0.25">
      <c r="A6" s="73">
        <v>70</v>
      </c>
      <c r="B6" s="15">
        <v>83</v>
      </c>
    </row>
    <row r="7" spans="1:6" x14ac:dyDescent="0.25">
      <c r="A7" s="15">
        <v>65</v>
      </c>
      <c r="B7" s="73">
        <v>80</v>
      </c>
    </row>
    <row r="8" spans="1:6" x14ac:dyDescent="0.25">
      <c r="A8" s="15">
        <v>59</v>
      </c>
      <c r="B8" s="15">
        <v>73</v>
      </c>
    </row>
    <row r="9" spans="1:6" x14ac:dyDescent="0.25">
      <c r="A9" s="15">
        <v>45</v>
      </c>
      <c r="B9" s="15">
        <v>69</v>
      </c>
    </row>
    <row r="10" spans="1:6" x14ac:dyDescent="0.25">
      <c r="A10" s="73">
        <v>45</v>
      </c>
      <c r="B10" s="15">
        <v>62</v>
      </c>
    </row>
    <row r="11" spans="1:6" x14ac:dyDescent="0.25">
      <c r="A11" s="15">
        <v>40</v>
      </c>
      <c r="B11" s="15">
        <v>57</v>
      </c>
    </row>
    <row r="12" spans="1:6" x14ac:dyDescent="0.25">
      <c r="A12" s="15">
        <v>37</v>
      </c>
      <c r="B12" s="15">
        <v>54</v>
      </c>
    </row>
    <row r="13" spans="1:6" x14ac:dyDescent="0.25">
      <c r="A13" s="15">
        <v>31</v>
      </c>
      <c r="B13" s="15">
        <v>49</v>
      </c>
    </row>
    <row r="14" spans="1:6" x14ac:dyDescent="0.25">
      <c r="A14" s="15">
        <v>27</v>
      </c>
      <c r="B14" s="73">
        <v>49</v>
      </c>
    </row>
    <row r="15" spans="1:6" x14ac:dyDescent="0.25">
      <c r="A15" s="15">
        <v>10</v>
      </c>
      <c r="B15" s="15">
        <v>45</v>
      </c>
    </row>
    <row r="16" spans="1:6" x14ac:dyDescent="0.25">
      <c r="A16" s="15">
        <v>10</v>
      </c>
      <c r="B16" s="15">
        <v>42</v>
      </c>
      <c r="D16" s="3"/>
      <c r="E16" s="3"/>
      <c r="F16" s="3"/>
    </row>
  </sheetData>
  <sortState xmlns:xlrd2="http://schemas.microsoft.com/office/spreadsheetml/2017/richdata2" ref="B5:B16">
    <sortCondition descending="1" ref="B5:B16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7"/>
  <sheetViews>
    <sheetView workbookViewId="0"/>
  </sheetViews>
  <sheetFormatPr defaultColWidth="9.140625" defaultRowHeight="15" x14ac:dyDescent="0.25"/>
  <cols>
    <col min="1" max="1" width="22.140625" customWidth="1"/>
    <col min="2" max="5" width="12.28515625" customWidth="1"/>
    <col min="6" max="6" width="14.85546875" customWidth="1"/>
    <col min="7" max="7" width="11.85546875" customWidth="1"/>
  </cols>
  <sheetData>
    <row r="1" spans="1:5" x14ac:dyDescent="0.25">
      <c r="A1" t="s">
        <v>1</v>
      </c>
    </row>
    <row r="5" spans="1:5" x14ac:dyDescent="0.25">
      <c r="A5" s="59"/>
      <c r="B5" s="2"/>
      <c r="C5" s="2" t="s">
        <v>91</v>
      </c>
      <c r="D5" s="2" t="s">
        <v>92</v>
      </c>
      <c r="E5" s="2" t="s">
        <v>93</v>
      </c>
    </row>
    <row r="6" spans="1:5" x14ac:dyDescent="0.25">
      <c r="A6" s="12"/>
      <c r="B6" s="91" t="s">
        <v>94</v>
      </c>
      <c r="C6" s="2">
        <v>45</v>
      </c>
      <c r="D6" s="2">
        <v>57</v>
      </c>
      <c r="E6" s="2">
        <v>44</v>
      </c>
    </row>
    <row r="7" spans="1:5" x14ac:dyDescent="0.25">
      <c r="A7" s="12"/>
      <c r="B7" s="2" t="s">
        <v>95</v>
      </c>
      <c r="C7" s="2">
        <v>90</v>
      </c>
      <c r="D7" s="2">
        <v>123</v>
      </c>
      <c r="E7" s="2">
        <v>81</v>
      </c>
    </row>
  </sheetData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FF4F5-34FE-47D6-B9B2-19687D7E8DF0}">
  <dimension ref="B2:B303"/>
  <sheetViews>
    <sheetView topLeftCell="A21" zoomScaleNormal="100" workbookViewId="0"/>
  </sheetViews>
  <sheetFormatPr defaultColWidth="8.7109375" defaultRowHeight="15" x14ac:dyDescent="0.25"/>
  <cols>
    <col min="1" max="16384" width="8.7109375" style="86"/>
  </cols>
  <sheetData>
    <row r="2" spans="2:2" x14ac:dyDescent="0.25">
      <c r="B2" s="85"/>
    </row>
    <row r="89" spans="2:2" ht="18.75" x14ac:dyDescent="0.3">
      <c r="B89" s="87"/>
    </row>
    <row r="303" spans="2:2" ht="18.75" x14ac:dyDescent="0.3">
      <c r="B303" s="87"/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DDA41-C269-487B-A034-11D97E3FCD93}">
  <dimension ref="A1:M37"/>
  <sheetViews>
    <sheetView workbookViewId="0"/>
  </sheetViews>
  <sheetFormatPr defaultRowHeight="15" x14ac:dyDescent="0.25"/>
  <cols>
    <col min="1" max="1" width="21.42578125" bestFit="1" customWidth="1"/>
    <col min="2" max="2" width="20.140625" customWidth="1"/>
    <col min="3" max="3" width="14.5703125" customWidth="1"/>
  </cols>
  <sheetData>
    <row r="1" spans="1:6" x14ac:dyDescent="0.25">
      <c r="A1" t="s">
        <v>1</v>
      </c>
      <c r="B1" s="61"/>
    </row>
    <row r="3" spans="1:6" x14ac:dyDescent="0.25">
      <c r="A3" s="20"/>
    </row>
    <row r="4" spans="1:6" ht="30" x14ac:dyDescent="0.25">
      <c r="A4" s="88" t="s">
        <v>64</v>
      </c>
      <c r="B4" s="63" t="s">
        <v>65</v>
      </c>
      <c r="C4" s="46"/>
    </row>
    <row r="5" spans="1:6" x14ac:dyDescent="0.25">
      <c r="A5" s="6" t="s">
        <v>66</v>
      </c>
      <c r="B5" s="65">
        <v>145</v>
      </c>
      <c r="C5" s="38"/>
      <c r="F5" s="12"/>
    </row>
    <row r="6" spans="1:6" x14ac:dyDescent="0.25">
      <c r="A6" s="6" t="s">
        <v>67</v>
      </c>
      <c r="B6" s="65">
        <v>189.2</v>
      </c>
      <c r="C6" s="38"/>
    </row>
    <row r="7" spans="1:6" x14ac:dyDescent="0.25">
      <c r="A7" s="6" t="s">
        <v>68</v>
      </c>
      <c r="B7" s="65">
        <v>231.3</v>
      </c>
      <c r="C7" s="38"/>
    </row>
    <row r="8" spans="1:6" x14ac:dyDescent="0.25">
      <c r="A8" s="6" t="s">
        <v>69</v>
      </c>
      <c r="B8" s="65">
        <v>158.6</v>
      </c>
      <c r="C8" s="38"/>
    </row>
    <row r="9" spans="1:6" x14ac:dyDescent="0.25">
      <c r="A9" s="6" t="s">
        <v>70</v>
      </c>
      <c r="B9" s="65">
        <v>204.8</v>
      </c>
      <c r="C9" s="38"/>
    </row>
    <row r="10" spans="1:6" x14ac:dyDescent="0.25">
      <c r="A10" s="6" t="s">
        <v>71</v>
      </c>
      <c r="B10" s="65">
        <v>256.8</v>
      </c>
      <c r="C10" s="38"/>
    </row>
    <row r="11" spans="1:6" x14ac:dyDescent="0.25">
      <c r="A11" s="6" t="s">
        <v>72</v>
      </c>
      <c r="B11" s="65">
        <v>273.10000000000002</v>
      </c>
      <c r="C11" s="38"/>
    </row>
    <row r="12" spans="1:6" x14ac:dyDescent="0.25">
      <c r="A12" s="6" t="s">
        <v>73</v>
      </c>
      <c r="B12" s="65">
        <v>221.4</v>
      </c>
      <c r="C12" s="38"/>
    </row>
    <row r="13" spans="1:6" x14ac:dyDescent="0.25">
      <c r="A13" s="6" t="s">
        <v>74</v>
      </c>
      <c r="B13" s="65">
        <v>198.5</v>
      </c>
      <c r="C13" s="38"/>
    </row>
    <row r="14" spans="1:6" x14ac:dyDescent="0.25">
      <c r="A14" s="6" t="s">
        <v>75</v>
      </c>
      <c r="B14" s="65">
        <v>301</v>
      </c>
      <c r="C14" s="38"/>
    </row>
    <row r="15" spans="1:6" x14ac:dyDescent="0.25">
      <c r="A15" s="6" t="s">
        <v>76</v>
      </c>
      <c r="B15" s="65">
        <v>345.7</v>
      </c>
    </row>
    <row r="16" spans="1:6" x14ac:dyDescent="0.25">
      <c r="A16" s="64" t="s">
        <v>77</v>
      </c>
      <c r="B16" s="65">
        <v>275.5</v>
      </c>
    </row>
    <row r="17" spans="1:13" x14ac:dyDescent="0.25">
      <c r="A17" s="6" t="s">
        <v>78</v>
      </c>
      <c r="B17" s="65">
        <v>289.39999999999998</v>
      </c>
    </row>
    <row r="18" spans="1:13" x14ac:dyDescent="0.25">
      <c r="A18" s="64" t="s">
        <v>79</v>
      </c>
      <c r="B18" s="65">
        <v>326.2</v>
      </c>
    </row>
    <row r="19" spans="1:13" x14ac:dyDescent="0.25">
      <c r="A19" s="64" t="s">
        <v>80</v>
      </c>
      <c r="B19" s="65">
        <v>304.10000000000002</v>
      </c>
    </row>
    <row r="20" spans="1:13" x14ac:dyDescent="0.25">
      <c r="A20" s="64" t="s">
        <v>81</v>
      </c>
      <c r="B20" s="65">
        <v>217.7</v>
      </c>
    </row>
    <row r="21" spans="1:13" x14ac:dyDescent="0.25">
      <c r="A21" s="64" t="s">
        <v>82</v>
      </c>
      <c r="B21" s="65">
        <v>189.7</v>
      </c>
      <c r="M21" s="12"/>
    </row>
    <row r="22" spans="1:13" x14ac:dyDescent="0.25">
      <c r="A22" s="64" t="s">
        <v>83</v>
      </c>
      <c r="B22" s="65">
        <v>162.69999999999999</v>
      </c>
      <c r="M22" s="12"/>
    </row>
    <row r="23" spans="1:13" x14ac:dyDescent="0.25">
      <c r="A23" s="64" t="s">
        <v>84</v>
      </c>
      <c r="B23" s="65">
        <v>174.8</v>
      </c>
      <c r="M23" s="12"/>
    </row>
    <row r="24" spans="1:13" x14ac:dyDescent="0.25">
      <c r="M24" s="12"/>
    </row>
    <row r="37" spans="1:2" x14ac:dyDescent="0.25">
      <c r="A37" s="43"/>
      <c r="B37" s="4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E833E-1995-458E-A143-6EC4B57ECC74}">
  <dimension ref="A1:G118"/>
  <sheetViews>
    <sheetView workbookViewId="0"/>
  </sheetViews>
  <sheetFormatPr defaultColWidth="9.140625" defaultRowHeight="15" x14ac:dyDescent="0.25"/>
  <cols>
    <col min="1" max="1" width="22.140625" customWidth="1"/>
    <col min="2" max="2" width="20.140625" bestFit="1" customWidth="1"/>
    <col min="3" max="3" width="10" customWidth="1"/>
    <col min="4" max="4" width="10.140625" customWidth="1"/>
    <col min="6" max="7" width="11.42578125" customWidth="1"/>
  </cols>
  <sheetData>
    <row r="1" spans="1:7" x14ac:dyDescent="0.25">
      <c r="A1" t="s">
        <v>32</v>
      </c>
    </row>
    <row r="3" spans="1:7" x14ac:dyDescent="0.25">
      <c r="C3" s="12"/>
      <c r="E3" s="12"/>
    </row>
    <row r="4" spans="1:7" x14ac:dyDescent="0.25">
      <c r="A4" s="66" t="s">
        <v>85</v>
      </c>
      <c r="B4" s="66" t="s">
        <v>103</v>
      </c>
      <c r="C4" s="12"/>
      <c r="E4" s="3"/>
      <c r="F4" s="50"/>
      <c r="G4" s="18"/>
    </row>
    <row r="5" spans="1:7" x14ac:dyDescent="0.25">
      <c r="A5" s="68">
        <v>1</v>
      </c>
      <c r="B5" s="68">
        <v>65</v>
      </c>
      <c r="C5" s="12"/>
      <c r="E5" s="49"/>
    </row>
    <row r="6" spans="1:7" x14ac:dyDescent="0.25">
      <c r="A6" s="68">
        <v>2</v>
      </c>
      <c r="B6" s="68">
        <v>148</v>
      </c>
      <c r="C6" s="12"/>
      <c r="E6" s="49"/>
    </row>
    <row r="7" spans="1:7" x14ac:dyDescent="0.25">
      <c r="A7" s="68">
        <v>3</v>
      </c>
      <c r="B7" s="68">
        <v>91</v>
      </c>
      <c r="C7" s="12"/>
      <c r="E7" s="49"/>
    </row>
    <row r="8" spans="1:7" x14ac:dyDescent="0.25">
      <c r="A8" s="68">
        <v>4</v>
      </c>
      <c r="B8" s="68">
        <v>70</v>
      </c>
      <c r="C8" s="12"/>
      <c r="E8" s="49"/>
    </row>
    <row r="9" spans="1:7" x14ac:dyDescent="0.25">
      <c r="A9" s="68">
        <v>5</v>
      </c>
      <c r="B9" s="68">
        <v>140</v>
      </c>
      <c r="C9" s="12"/>
      <c r="E9" s="49"/>
    </row>
    <row r="10" spans="1:7" x14ac:dyDescent="0.25">
      <c r="A10" s="68">
        <v>6</v>
      </c>
      <c r="B10" s="68">
        <v>30</v>
      </c>
      <c r="C10" s="12"/>
      <c r="E10" s="49"/>
    </row>
    <row r="11" spans="1:7" x14ac:dyDescent="0.25">
      <c r="A11" s="68">
        <v>7</v>
      </c>
      <c r="B11" s="68">
        <v>129</v>
      </c>
      <c r="C11" s="12"/>
      <c r="E11" s="49"/>
    </row>
    <row r="12" spans="1:7" x14ac:dyDescent="0.25">
      <c r="A12" s="68">
        <v>8</v>
      </c>
      <c r="B12" s="68">
        <v>84</v>
      </c>
      <c r="C12" s="12"/>
      <c r="E12" s="49"/>
    </row>
    <row r="13" spans="1:7" x14ac:dyDescent="0.25">
      <c r="A13" s="68">
        <v>9</v>
      </c>
      <c r="B13" s="68">
        <v>88</v>
      </c>
      <c r="C13" s="12"/>
      <c r="E13" s="49"/>
    </row>
    <row r="14" spans="1:7" x14ac:dyDescent="0.25">
      <c r="A14" s="68">
        <v>10</v>
      </c>
      <c r="B14" s="68">
        <v>133</v>
      </c>
      <c r="C14" s="12"/>
      <c r="E14" s="49"/>
    </row>
    <row r="15" spans="1:7" x14ac:dyDescent="0.25">
      <c r="A15" s="68">
        <v>11</v>
      </c>
      <c r="B15" s="68">
        <v>52</v>
      </c>
      <c r="C15" s="12"/>
    </row>
    <row r="16" spans="1:7" x14ac:dyDescent="0.25">
      <c r="A16" s="68">
        <v>12</v>
      </c>
      <c r="B16" s="68">
        <v>108</v>
      </c>
      <c r="C16" s="12"/>
    </row>
    <row r="17" spans="1:4" x14ac:dyDescent="0.25">
      <c r="A17" s="68">
        <v>13</v>
      </c>
      <c r="B17" s="68">
        <v>152</v>
      </c>
      <c r="C17" s="12"/>
    </row>
    <row r="18" spans="1:4" x14ac:dyDescent="0.25">
      <c r="A18" s="68">
        <v>14</v>
      </c>
      <c r="B18" s="68">
        <v>8</v>
      </c>
      <c r="C18" s="12"/>
      <c r="D18" s="48"/>
    </row>
    <row r="19" spans="1:4" x14ac:dyDescent="0.25">
      <c r="A19" s="68">
        <v>15</v>
      </c>
      <c r="B19" s="68">
        <v>127</v>
      </c>
      <c r="D19" s="47"/>
    </row>
    <row r="20" spans="1:4" x14ac:dyDescent="0.25">
      <c r="A20" s="68">
        <v>16</v>
      </c>
      <c r="B20" s="68">
        <v>82</v>
      </c>
      <c r="D20" s="47"/>
    </row>
    <row r="21" spans="1:4" x14ac:dyDescent="0.25">
      <c r="A21" s="68">
        <v>17</v>
      </c>
      <c r="B21" s="68">
        <v>78</v>
      </c>
      <c r="D21" s="47"/>
    </row>
    <row r="22" spans="1:4" x14ac:dyDescent="0.25">
      <c r="A22" s="68">
        <v>18</v>
      </c>
      <c r="B22" s="68">
        <v>132</v>
      </c>
      <c r="D22" s="47"/>
    </row>
    <row r="23" spans="1:4" x14ac:dyDescent="0.25">
      <c r="A23" s="68">
        <v>19</v>
      </c>
      <c r="B23" s="68">
        <v>16</v>
      </c>
      <c r="D23" s="47"/>
    </row>
    <row r="24" spans="1:4" x14ac:dyDescent="0.25">
      <c r="A24" s="68">
        <v>20</v>
      </c>
      <c r="B24" s="68">
        <v>8</v>
      </c>
      <c r="D24" s="47"/>
    </row>
    <row r="25" spans="1:4" x14ac:dyDescent="0.25">
      <c r="A25" s="68">
        <v>21</v>
      </c>
      <c r="B25" s="68">
        <v>41</v>
      </c>
      <c r="D25" s="47"/>
    </row>
    <row r="26" spans="1:4" x14ac:dyDescent="0.25">
      <c r="A26" s="68">
        <v>22</v>
      </c>
      <c r="B26" s="68">
        <v>18</v>
      </c>
      <c r="D26" s="47"/>
    </row>
    <row r="27" spans="1:4" x14ac:dyDescent="0.25">
      <c r="A27" s="68">
        <v>23</v>
      </c>
      <c r="B27" s="68">
        <v>83</v>
      </c>
      <c r="D27" s="47"/>
    </row>
    <row r="28" spans="1:4" x14ac:dyDescent="0.25">
      <c r="A28" s="68">
        <v>24</v>
      </c>
      <c r="B28" s="68">
        <v>44</v>
      </c>
      <c r="D28" s="47"/>
    </row>
    <row r="29" spans="1:4" x14ac:dyDescent="0.25">
      <c r="B29" s="47"/>
    </row>
    <row r="30" spans="1:4" x14ac:dyDescent="0.25">
      <c r="B30" s="47"/>
    </row>
    <row r="31" spans="1:4" x14ac:dyDescent="0.25">
      <c r="B31" s="47"/>
    </row>
    <row r="32" spans="1:4" x14ac:dyDescent="0.25">
      <c r="B32" s="47"/>
    </row>
    <row r="33" spans="2:2" x14ac:dyDescent="0.25">
      <c r="B33" s="47"/>
    </row>
    <row r="34" spans="2:2" x14ac:dyDescent="0.25">
      <c r="B34" s="47"/>
    </row>
    <row r="35" spans="2:2" x14ac:dyDescent="0.25">
      <c r="B35" s="47"/>
    </row>
    <row r="36" spans="2:2" x14ac:dyDescent="0.25">
      <c r="B36" s="47"/>
    </row>
    <row r="37" spans="2:2" x14ac:dyDescent="0.25">
      <c r="B37" s="47"/>
    </row>
    <row r="38" spans="2:2" x14ac:dyDescent="0.25">
      <c r="B38" s="47"/>
    </row>
    <row r="39" spans="2:2" x14ac:dyDescent="0.25">
      <c r="B39" s="47"/>
    </row>
    <row r="40" spans="2:2" x14ac:dyDescent="0.25">
      <c r="B40" s="47"/>
    </row>
    <row r="41" spans="2:2" x14ac:dyDescent="0.25">
      <c r="B41" s="47"/>
    </row>
    <row r="42" spans="2:2" x14ac:dyDescent="0.25">
      <c r="B42" s="47"/>
    </row>
    <row r="43" spans="2:2" x14ac:dyDescent="0.25">
      <c r="B43" s="47"/>
    </row>
    <row r="44" spans="2:2" x14ac:dyDescent="0.25">
      <c r="B44" s="47"/>
    </row>
    <row r="45" spans="2:2" x14ac:dyDescent="0.25">
      <c r="B45" s="47"/>
    </row>
    <row r="46" spans="2:2" x14ac:dyDescent="0.25">
      <c r="B46" s="47"/>
    </row>
    <row r="47" spans="2:2" x14ac:dyDescent="0.25">
      <c r="B47" s="47"/>
    </row>
    <row r="48" spans="2:2" x14ac:dyDescent="0.25">
      <c r="B48" s="47"/>
    </row>
    <row r="49" spans="2:2" x14ac:dyDescent="0.25">
      <c r="B49" s="47"/>
    </row>
    <row r="50" spans="2:2" x14ac:dyDescent="0.25">
      <c r="B50" s="47"/>
    </row>
    <row r="51" spans="2:2" x14ac:dyDescent="0.25">
      <c r="B51" s="47"/>
    </row>
    <row r="52" spans="2:2" x14ac:dyDescent="0.25">
      <c r="B52" s="47"/>
    </row>
    <row r="53" spans="2:2" x14ac:dyDescent="0.25">
      <c r="B53" s="47"/>
    </row>
    <row r="54" spans="2:2" x14ac:dyDescent="0.25">
      <c r="B54" s="47"/>
    </row>
    <row r="55" spans="2:2" x14ac:dyDescent="0.25">
      <c r="B55" s="47"/>
    </row>
    <row r="56" spans="2:2" x14ac:dyDescent="0.25">
      <c r="B56" s="47"/>
    </row>
    <row r="57" spans="2:2" x14ac:dyDescent="0.25">
      <c r="B57" s="47"/>
    </row>
    <row r="58" spans="2:2" x14ac:dyDescent="0.25">
      <c r="B58" s="47"/>
    </row>
    <row r="59" spans="2:2" x14ac:dyDescent="0.25">
      <c r="B59" s="47"/>
    </row>
    <row r="60" spans="2:2" x14ac:dyDescent="0.25">
      <c r="B60" s="47"/>
    </row>
    <row r="61" spans="2:2" x14ac:dyDescent="0.25">
      <c r="B61" s="47"/>
    </row>
    <row r="62" spans="2:2" x14ac:dyDescent="0.25">
      <c r="B62" s="47"/>
    </row>
    <row r="63" spans="2:2" x14ac:dyDescent="0.25">
      <c r="B63" s="47"/>
    </row>
    <row r="64" spans="2:2" x14ac:dyDescent="0.25">
      <c r="B64" s="47"/>
    </row>
    <row r="65" spans="2:2" x14ac:dyDescent="0.25">
      <c r="B65" s="47"/>
    </row>
    <row r="66" spans="2:2" x14ac:dyDescent="0.25">
      <c r="B66" s="47"/>
    </row>
    <row r="67" spans="2:2" x14ac:dyDescent="0.25">
      <c r="B67" s="47"/>
    </row>
    <row r="68" spans="2:2" x14ac:dyDescent="0.25">
      <c r="B68" s="47"/>
    </row>
    <row r="69" spans="2:2" x14ac:dyDescent="0.25">
      <c r="B69" s="47"/>
    </row>
    <row r="70" spans="2:2" x14ac:dyDescent="0.25">
      <c r="B70" s="47"/>
    </row>
    <row r="71" spans="2:2" x14ac:dyDescent="0.25">
      <c r="B71" s="47"/>
    </row>
    <row r="72" spans="2:2" x14ac:dyDescent="0.25">
      <c r="B72" s="47"/>
    </row>
    <row r="73" spans="2:2" x14ac:dyDescent="0.25">
      <c r="B73" s="47"/>
    </row>
    <row r="74" spans="2:2" x14ac:dyDescent="0.25">
      <c r="B74" s="47"/>
    </row>
    <row r="75" spans="2:2" x14ac:dyDescent="0.25">
      <c r="B75" s="47"/>
    </row>
    <row r="76" spans="2:2" x14ac:dyDescent="0.25">
      <c r="B76" s="47"/>
    </row>
    <row r="77" spans="2:2" x14ac:dyDescent="0.25">
      <c r="B77" s="47"/>
    </row>
    <row r="78" spans="2:2" x14ac:dyDescent="0.25">
      <c r="B78" s="47"/>
    </row>
    <row r="79" spans="2:2" x14ac:dyDescent="0.25">
      <c r="B79" s="47"/>
    </row>
    <row r="80" spans="2:2" x14ac:dyDescent="0.25">
      <c r="B80" s="47"/>
    </row>
    <row r="81" spans="2:2" x14ac:dyDescent="0.25">
      <c r="B81" s="47"/>
    </row>
    <row r="82" spans="2:2" x14ac:dyDescent="0.25">
      <c r="B82" s="47"/>
    </row>
    <row r="83" spans="2:2" x14ac:dyDescent="0.25">
      <c r="B83" s="47"/>
    </row>
    <row r="84" spans="2:2" x14ac:dyDescent="0.25">
      <c r="B84" s="47"/>
    </row>
    <row r="85" spans="2:2" x14ac:dyDescent="0.25">
      <c r="B85" s="47"/>
    </row>
    <row r="86" spans="2:2" x14ac:dyDescent="0.25">
      <c r="B86" s="47"/>
    </row>
    <row r="87" spans="2:2" x14ac:dyDescent="0.25">
      <c r="B87" s="47"/>
    </row>
    <row r="88" spans="2:2" x14ac:dyDescent="0.25">
      <c r="B88" s="47"/>
    </row>
    <row r="89" spans="2:2" x14ac:dyDescent="0.25">
      <c r="B89" s="47"/>
    </row>
    <row r="90" spans="2:2" x14ac:dyDescent="0.25">
      <c r="B90" s="47"/>
    </row>
    <row r="91" spans="2:2" x14ac:dyDescent="0.25">
      <c r="B91" s="47"/>
    </row>
    <row r="92" spans="2:2" x14ac:dyDescent="0.25">
      <c r="B92" s="47"/>
    </row>
    <row r="93" spans="2:2" x14ac:dyDescent="0.25">
      <c r="B93" s="47"/>
    </row>
    <row r="94" spans="2:2" x14ac:dyDescent="0.25">
      <c r="B94" s="47"/>
    </row>
    <row r="95" spans="2:2" x14ac:dyDescent="0.25">
      <c r="B95" s="47"/>
    </row>
    <row r="96" spans="2:2" x14ac:dyDescent="0.25">
      <c r="B96" s="47"/>
    </row>
    <row r="97" spans="2:4" x14ac:dyDescent="0.25">
      <c r="B97" s="47"/>
    </row>
    <row r="98" spans="2:4" x14ac:dyDescent="0.25">
      <c r="B98" s="47"/>
    </row>
    <row r="99" spans="2:4" x14ac:dyDescent="0.25">
      <c r="B99" s="47"/>
    </row>
    <row r="100" spans="2:4" x14ac:dyDescent="0.25">
      <c r="B100" s="47"/>
    </row>
    <row r="101" spans="2:4" x14ac:dyDescent="0.25">
      <c r="B101" s="47"/>
    </row>
    <row r="102" spans="2:4" x14ac:dyDescent="0.25">
      <c r="B102" s="47"/>
    </row>
    <row r="103" spans="2:4" x14ac:dyDescent="0.25">
      <c r="B103" s="47"/>
    </row>
    <row r="104" spans="2:4" x14ac:dyDescent="0.25">
      <c r="B104" s="47"/>
    </row>
    <row r="105" spans="2:4" x14ac:dyDescent="0.25">
      <c r="D105" s="47"/>
    </row>
    <row r="106" spans="2:4" x14ac:dyDescent="0.25">
      <c r="D106" s="47"/>
    </row>
    <row r="107" spans="2:4" x14ac:dyDescent="0.25">
      <c r="D107" s="47"/>
    </row>
    <row r="108" spans="2:4" x14ac:dyDescent="0.25">
      <c r="D108" s="47"/>
    </row>
    <row r="109" spans="2:4" x14ac:dyDescent="0.25">
      <c r="D109" s="47"/>
    </row>
    <row r="110" spans="2:4" x14ac:dyDescent="0.25">
      <c r="D110" s="47"/>
    </row>
    <row r="111" spans="2:4" x14ac:dyDescent="0.25">
      <c r="D111" s="47"/>
    </row>
    <row r="112" spans="2:4" x14ac:dyDescent="0.25">
      <c r="D112" s="47"/>
    </row>
    <row r="113" spans="4:4" x14ac:dyDescent="0.25">
      <c r="D113" s="47"/>
    </row>
    <row r="114" spans="4:4" x14ac:dyDescent="0.25">
      <c r="D114" s="47"/>
    </row>
    <row r="115" spans="4:4" x14ac:dyDescent="0.25">
      <c r="D115" s="47"/>
    </row>
    <row r="116" spans="4:4" x14ac:dyDescent="0.25">
      <c r="D116" s="47"/>
    </row>
    <row r="117" spans="4:4" x14ac:dyDescent="0.25">
      <c r="D117" s="47"/>
    </row>
    <row r="118" spans="4:4" x14ac:dyDescent="0.25">
      <c r="D118" s="47"/>
    </row>
  </sheetData>
  <pageMargins left="0.7" right="0.7" top="0.75" bottom="0.75" header="0.3" footer="0.3"/>
  <pageSetup paperSize="9" orientation="portrait" horizontalDpi="4294967294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74C4B-29BD-42E9-ADEC-DB3BD1566B6E}">
  <dimension ref="A1:H24"/>
  <sheetViews>
    <sheetView zoomScaleNormal="100" workbookViewId="0"/>
  </sheetViews>
  <sheetFormatPr defaultRowHeight="15" x14ac:dyDescent="0.25"/>
  <cols>
    <col min="1" max="1" width="24.28515625" customWidth="1"/>
    <col min="2" max="2" width="13" customWidth="1"/>
    <col min="3" max="3" width="12.42578125" customWidth="1"/>
    <col min="4" max="4" width="14.42578125" customWidth="1"/>
    <col min="5" max="5" width="36" customWidth="1"/>
    <col min="6" max="6" width="17.85546875" customWidth="1"/>
    <col min="7" max="8" width="13.85546875" customWidth="1"/>
    <col min="9" max="9" width="14.85546875" customWidth="1"/>
    <col min="10" max="10" width="11.140625" customWidth="1"/>
    <col min="11" max="11" width="13.85546875" customWidth="1"/>
    <col min="12" max="12" width="11.140625" customWidth="1"/>
    <col min="13" max="25" width="7.5703125" customWidth="1"/>
    <col min="26" max="26" width="11.140625" bestFit="1" customWidth="1"/>
  </cols>
  <sheetData>
    <row r="1" spans="1:8" x14ac:dyDescent="0.25">
      <c r="A1" t="s">
        <v>2</v>
      </c>
    </row>
    <row r="4" spans="1:8" ht="45.75" thickBot="1" x14ac:dyDescent="0.3">
      <c r="A4" s="67" t="s">
        <v>33</v>
      </c>
      <c r="B4" s="10" t="s">
        <v>34</v>
      </c>
      <c r="C4" s="10" t="s">
        <v>104</v>
      </c>
      <c r="E4" s="20"/>
      <c r="F4" s="44"/>
    </row>
    <row r="5" spans="1:8" x14ac:dyDescent="0.25">
      <c r="A5" s="9">
        <v>1</v>
      </c>
      <c r="B5" s="8">
        <v>29</v>
      </c>
      <c r="C5" s="8">
        <v>165</v>
      </c>
      <c r="D5" s="43"/>
      <c r="E5" s="43"/>
      <c r="F5" s="43"/>
      <c r="G5" s="43"/>
      <c r="H5" s="43"/>
    </row>
    <row r="6" spans="1:8" x14ac:dyDescent="0.25">
      <c r="A6" s="6">
        <v>2</v>
      </c>
      <c r="B6" s="7">
        <v>34</v>
      </c>
      <c r="C6" s="7">
        <v>220</v>
      </c>
      <c r="D6" s="12"/>
      <c r="E6" s="12"/>
      <c r="F6" s="12"/>
      <c r="G6" s="12"/>
      <c r="H6" s="12"/>
    </row>
    <row r="7" spans="1:8" x14ac:dyDescent="0.25">
      <c r="A7" s="6">
        <v>3</v>
      </c>
      <c r="B7" s="7">
        <v>51</v>
      </c>
      <c r="C7" s="7">
        <v>330</v>
      </c>
      <c r="D7" s="12"/>
      <c r="E7" s="12"/>
      <c r="F7" s="12"/>
      <c r="G7" s="12"/>
      <c r="H7" s="12"/>
    </row>
    <row r="8" spans="1:8" x14ac:dyDescent="0.25">
      <c r="A8" s="6">
        <v>4</v>
      </c>
      <c r="B8" s="7">
        <v>46</v>
      </c>
      <c r="C8" s="7">
        <v>275</v>
      </c>
      <c r="D8" s="12"/>
      <c r="E8" s="12"/>
      <c r="F8" s="12"/>
      <c r="G8" s="12"/>
      <c r="H8" s="12"/>
    </row>
    <row r="9" spans="1:8" x14ac:dyDescent="0.25">
      <c r="A9" s="9">
        <v>5</v>
      </c>
      <c r="B9" s="7">
        <v>39</v>
      </c>
      <c r="C9" s="7">
        <v>245</v>
      </c>
      <c r="D9" s="12"/>
      <c r="E9" s="12"/>
      <c r="F9" s="12"/>
      <c r="G9" s="12"/>
      <c r="H9" s="12"/>
    </row>
    <row r="10" spans="1:8" x14ac:dyDescent="0.25">
      <c r="A10" s="6">
        <v>6</v>
      </c>
      <c r="B10" s="7">
        <v>22</v>
      </c>
      <c r="C10" s="7">
        <v>110</v>
      </c>
      <c r="D10" s="12"/>
      <c r="E10" s="12"/>
      <c r="F10" s="12"/>
      <c r="G10" s="12"/>
      <c r="H10" s="12"/>
    </row>
    <row r="11" spans="1:8" x14ac:dyDescent="0.25">
      <c r="A11" s="6">
        <v>7</v>
      </c>
      <c r="B11" s="7">
        <v>56</v>
      </c>
      <c r="C11" s="7">
        <v>385</v>
      </c>
      <c r="D11" s="12"/>
      <c r="E11" s="12"/>
      <c r="F11" s="12"/>
      <c r="G11" s="12"/>
      <c r="H11" s="12"/>
    </row>
    <row r="12" spans="1:8" x14ac:dyDescent="0.25">
      <c r="A12" s="6">
        <v>8</v>
      </c>
      <c r="B12" s="7">
        <v>51</v>
      </c>
      <c r="C12" s="7">
        <v>355</v>
      </c>
      <c r="D12" s="12"/>
      <c r="E12" s="12"/>
      <c r="F12" s="12"/>
      <c r="G12" s="12"/>
      <c r="H12" s="12"/>
    </row>
    <row r="13" spans="1:8" x14ac:dyDescent="0.25">
      <c r="A13" s="9">
        <v>9</v>
      </c>
      <c r="B13" s="7">
        <v>34</v>
      </c>
      <c r="C13" s="7">
        <v>192</v>
      </c>
      <c r="D13" s="12"/>
      <c r="E13" s="12"/>
      <c r="F13" s="12"/>
      <c r="G13" s="12"/>
      <c r="H13" s="12"/>
    </row>
    <row r="14" spans="1:8" x14ac:dyDescent="0.25">
      <c r="A14" s="6">
        <v>10</v>
      </c>
      <c r="B14" s="7">
        <v>29</v>
      </c>
      <c r="C14" s="7">
        <v>165</v>
      </c>
      <c r="D14" s="12"/>
      <c r="E14" s="12"/>
      <c r="F14" s="12"/>
      <c r="G14" s="12"/>
      <c r="H14" s="12"/>
    </row>
    <row r="15" spans="1:8" x14ac:dyDescent="0.25">
      <c r="A15" s="6">
        <v>11</v>
      </c>
      <c r="B15" s="7">
        <v>62</v>
      </c>
      <c r="C15" s="7">
        <v>413</v>
      </c>
    </row>
    <row r="16" spans="1:8" x14ac:dyDescent="0.25">
      <c r="A16" s="6">
        <v>12</v>
      </c>
      <c r="B16" s="7">
        <v>34</v>
      </c>
      <c r="C16" s="7">
        <v>203</v>
      </c>
      <c r="D16" s="42"/>
      <c r="E16" s="42"/>
      <c r="G16" s="41"/>
      <c r="H16" s="39"/>
    </row>
    <row r="17" spans="1:8" x14ac:dyDescent="0.25">
      <c r="A17" s="9">
        <v>13</v>
      </c>
      <c r="B17" s="7">
        <v>46</v>
      </c>
      <c r="C17" s="7">
        <v>245</v>
      </c>
      <c r="D17" s="42"/>
      <c r="E17" s="42"/>
      <c r="G17" s="41"/>
      <c r="H17" s="39"/>
    </row>
    <row r="18" spans="1:8" x14ac:dyDescent="0.25">
      <c r="A18" s="6">
        <v>14</v>
      </c>
      <c r="B18" s="7">
        <v>51</v>
      </c>
      <c r="C18" s="7">
        <v>301</v>
      </c>
      <c r="D18" s="42"/>
      <c r="E18" s="42"/>
      <c r="G18" s="40"/>
      <c r="H18" s="39"/>
    </row>
    <row r="19" spans="1:8" x14ac:dyDescent="0.25">
      <c r="A19" s="6">
        <v>15</v>
      </c>
      <c r="B19" s="7">
        <v>39</v>
      </c>
      <c r="C19" s="7">
        <v>220</v>
      </c>
      <c r="G19" s="40"/>
      <c r="H19" s="39"/>
    </row>
    <row r="20" spans="1:8" x14ac:dyDescent="0.25">
      <c r="A20" s="6">
        <v>16</v>
      </c>
      <c r="B20" s="7">
        <v>56</v>
      </c>
      <c r="C20" s="7">
        <v>355</v>
      </c>
    </row>
    <row r="21" spans="1:8" x14ac:dyDescent="0.25">
      <c r="A21" s="9">
        <v>17</v>
      </c>
      <c r="B21" s="7">
        <v>62</v>
      </c>
      <c r="C21" s="7">
        <v>385</v>
      </c>
    </row>
    <row r="22" spans="1:8" x14ac:dyDescent="0.25">
      <c r="A22" s="6">
        <v>18</v>
      </c>
      <c r="B22" s="7">
        <v>68</v>
      </c>
      <c r="C22" s="7">
        <v>413</v>
      </c>
    </row>
    <row r="23" spans="1:8" x14ac:dyDescent="0.25">
      <c r="A23" s="6">
        <v>19</v>
      </c>
      <c r="B23" s="7">
        <v>39</v>
      </c>
      <c r="C23" s="7">
        <v>220</v>
      </c>
    </row>
    <row r="24" spans="1:8" x14ac:dyDescent="0.25">
      <c r="A24" s="6">
        <v>20</v>
      </c>
      <c r="B24" s="7">
        <v>46</v>
      </c>
      <c r="C24" s="7">
        <v>245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083DF-709B-4E87-9F6C-C4A9E73857AA}">
  <dimension ref="A1:P19"/>
  <sheetViews>
    <sheetView workbookViewId="0">
      <selection activeCell="C17" sqref="C17"/>
    </sheetView>
  </sheetViews>
  <sheetFormatPr defaultColWidth="9.140625" defaultRowHeight="15" x14ac:dyDescent="0.25"/>
  <cols>
    <col min="1" max="1" width="9.140625" style="23"/>
    <col min="2" max="2" width="16" style="23" customWidth="1"/>
    <col min="3" max="3" width="11.140625" style="23" customWidth="1"/>
    <col min="4" max="4" width="11.140625" style="23" bestFit="1" customWidth="1"/>
    <col min="5" max="16384" width="9.140625" style="23"/>
  </cols>
  <sheetData>
    <row r="1" spans="1:16" x14ac:dyDescent="0.25">
      <c r="A1" t="s">
        <v>2</v>
      </c>
      <c r="B1" s="61" t="s">
        <v>31</v>
      </c>
    </row>
    <row r="3" spans="1:16" x14ac:dyDescent="0.25">
      <c r="A3" s="20"/>
      <c r="B3"/>
      <c r="C3" s="35"/>
      <c r="D3" s="26"/>
      <c r="E3" s="26"/>
    </row>
    <row r="4" spans="1:16" ht="30" x14ac:dyDescent="0.25">
      <c r="A4" s="69" t="s">
        <v>3</v>
      </c>
      <c r="B4" s="69" t="s">
        <v>86</v>
      </c>
    </row>
    <row r="5" spans="1:16" x14ac:dyDescent="0.25">
      <c r="A5" s="89">
        <v>2013</v>
      </c>
      <c r="B5" s="89">
        <v>210</v>
      </c>
    </row>
    <row r="6" spans="1:16" x14ac:dyDescent="0.25">
      <c r="A6" s="89">
        <v>2014</v>
      </c>
      <c r="B6" s="89">
        <v>245</v>
      </c>
    </row>
    <row r="7" spans="1:16" x14ac:dyDescent="0.25">
      <c r="A7" s="89">
        <v>2015</v>
      </c>
      <c r="B7" s="89">
        <v>280</v>
      </c>
    </row>
    <row r="8" spans="1:16" x14ac:dyDescent="0.25">
      <c r="A8" s="89">
        <v>2016</v>
      </c>
      <c r="B8" s="89">
        <v>320</v>
      </c>
    </row>
    <row r="9" spans="1:16" x14ac:dyDescent="0.25">
      <c r="A9" s="89">
        <v>2017</v>
      </c>
      <c r="B9" s="89">
        <v>365</v>
      </c>
    </row>
    <row r="10" spans="1:16" x14ac:dyDescent="0.25">
      <c r="A10" s="89">
        <v>2018</v>
      </c>
      <c r="B10" s="89">
        <v>410</v>
      </c>
      <c r="C10" s="23" t="s">
        <v>7</v>
      </c>
    </row>
    <row r="11" spans="1:16" x14ac:dyDescent="0.25">
      <c r="A11" s="89">
        <v>2019</v>
      </c>
      <c r="B11" s="89">
        <v>460</v>
      </c>
      <c r="C11" s="23" t="s">
        <v>199</v>
      </c>
      <c r="D11" s="116">
        <f>AVERAGE(B5:B11)</f>
        <v>327.14285714285717</v>
      </c>
      <c r="E11"/>
    </row>
    <row r="12" spans="1:16" x14ac:dyDescent="0.25">
      <c r="A12"/>
      <c r="C12" s="23" t="s">
        <v>200</v>
      </c>
      <c r="D12" s="19">
        <f>_xlfn.STDEV.P(B5:B11)</f>
        <v>83.403371928115661</v>
      </c>
    </row>
    <row r="13" spans="1:16" x14ac:dyDescent="0.25">
      <c r="A13" s="32"/>
      <c r="C13"/>
      <c r="D13" s="34"/>
      <c r="E13"/>
      <c r="P13" s="19"/>
    </row>
    <row r="14" spans="1:16" x14ac:dyDescent="0.25">
      <c r="D14" s="32">
        <f>D12/D11</f>
        <v>0.25494480502044087</v>
      </c>
    </row>
    <row r="15" spans="1:16" x14ac:dyDescent="0.25">
      <c r="A15"/>
      <c r="C15" s="19"/>
      <c r="D15" s="19"/>
    </row>
    <row r="16" spans="1:16" x14ac:dyDescent="0.25">
      <c r="C16" s="23" t="s">
        <v>201</v>
      </c>
      <c r="D16" s="33"/>
      <c r="E16"/>
      <c r="P16" s="19"/>
    </row>
    <row r="17" spans="1:2" x14ac:dyDescent="0.25">
      <c r="A17"/>
    </row>
    <row r="18" spans="1:2" x14ac:dyDescent="0.25">
      <c r="A18" s="32"/>
      <c r="B18"/>
    </row>
    <row r="19" spans="1:2" x14ac:dyDescent="0.25">
      <c r="A19" s="2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36"/>
  <sheetViews>
    <sheetView topLeftCell="A4" workbookViewId="0">
      <selection activeCell="G37" sqref="G37"/>
    </sheetView>
  </sheetViews>
  <sheetFormatPr defaultRowHeight="15" x14ac:dyDescent="0.25"/>
  <cols>
    <col min="1" max="1" width="24.5703125" customWidth="1"/>
    <col min="2" max="2" width="15.85546875" customWidth="1"/>
  </cols>
  <sheetData>
    <row r="1" spans="1:12" x14ac:dyDescent="0.25">
      <c r="A1" t="s">
        <v>28</v>
      </c>
    </row>
    <row r="4" spans="1:12" x14ac:dyDescent="0.25">
      <c r="A4" s="20"/>
    </row>
    <row r="5" spans="1:12" ht="15.75" thickBot="1" x14ac:dyDescent="0.3">
      <c r="A5" s="10" t="s">
        <v>35</v>
      </c>
      <c r="B5" s="10" t="s">
        <v>56</v>
      </c>
    </row>
    <row r="6" spans="1:12" x14ac:dyDescent="0.25">
      <c r="A6" s="9" t="s">
        <v>36</v>
      </c>
      <c r="B6" s="4">
        <v>720</v>
      </c>
    </row>
    <row r="7" spans="1:12" x14ac:dyDescent="0.25">
      <c r="A7" s="6" t="s">
        <v>37</v>
      </c>
      <c r="B7" s="2">
        <v>680</v>
      </c>
      <c r="D7" s="37"/>
      <c r="L7" s="12"/>
    </row>
    <row r="8" spans="1:12" x14ac:dyDescent="0.25">
      <c r="A8" s="6" t="s">
        <v>38</v>
      </c>
      <c r="B8" s="2">
        <v>650</v>
      </c>
    </row>
    <row r="9" spans="1:12" x14ac:dyDescent="0.25">
      <c r="A9" s="6" t="s">
        <v>39</v>
      </c>
      <c r="B9" s="2">
        <v>600</v>
      </c>
    </row>
    <row r="10" spans="1:12" x14ac:dyDescent="0.25">
      <c r="A10" s="6" t="s">
        <v>40</v>
      </c>
      <c r="B10" s="2">
        <v>580</v>
      </c>
      <c r="D10" s="37"/>
      <c r="L10" s="12"/>
    </row>
    <row r="11" spans="1:12" x14ac:dyDescent="0.25">
      <c r="A11" s="6" t="s">
        <v>41</v>
      </c>
      <c r="B11" s="2">
        <v>560</v>
      </c>
      <c r="D11" s="37"/>
    </row>
    <row r="12" spans="1:12" x14ac:dyDescent="0.25">
      <c r="A12" s="6" t="s">
        <v>42</v>
      </c>
      <c r="B12" s="2">
        <v>530</v>
      </c>
    </row>
    <row r="13" spans="1:12" x14ac:dyDescent="0.25">
      <c r="A13" s="6" t="s">
        <v>43</v>
      </c>
      <c r="B13" s="2">
        <v>500</v>
      </c>
      <c r="D13" s="37"/>
      <c r="L13" s="12"/>
    </row>
    <row r="14" spans="1:12" x14ac:dyDescent="0.25">
      <c r="A14" s="6" t="s">
        <v>44</v>
      </c>
      <c r="B14" s="2">
        <v>470</v>
      </c>
    </row>
    <row r="15" spans="1:12" x14ac:dyDescent="0.25">
      <c r="A15" s="6" t="s">
        <v>45</v>
      </c>
      <c r="B15" s="2">
        <v>450</v>
      </c>
    </row>
    <row r="16" spans="1:12" x14ac:dyDescent="0.25">
      <c r="A16" s="6" t="s">
        <v>46</v>
      </c>
      <c r="B16" s="2">
        <v>430</v>
      </c>
      <c r="D16" s="37"/>
      <c r="L16" s="12"/>
    </row>
    <row r="17" spans="1:12" x14ac:dyDescent="0.25">
      <c r="A17" s="6" t="s">
        <v>47</v>
      </c>
      <c r="B17" s="2">
        <v>410</v>
      </c>
    </row>
    <row r="18" spans="1:12" x14ac:dyDescent="0.25">
      <c r="A18" s="6" t="s">
        <v>48</v>
      </c>
      <c r="B18" s="2">
        <v>390</v>
      </c>
    </row>
    <row r="19" spans="1:12" x14ac:dyDescent="0.25">
      <c r="A19" s="6" t="s">
        <v>49</v>
      </c>
      <c r="B19" s="2">
        <v>370</v>
      </c>
      <c r="D19" s="37"/>
      <c r="L19" s="12"/>
    </row>
    <row r="20" spans="1:12" x14ac:dyDescent="0.25">
      <c r="A20" s="6" t="s">
        <v>50</v>
      </c>
      <c r="B20" s="2">
        <v>350</v>
      </c>
      <c r="F20" t="s">
        <v>202</v>
      </c>
      <c r="G20">
        <f>AVERAGE(B6:B25)</f>
        <v>457</v>
      </c>
    </row>
    <row r="21" spans="1:12" x14ac:dyDescent="0.25">
      <c r="A21" s="6" t="s">
        <v>51</v>
      </c>
      <c r="B21" s="2">
        <v>330</v>
      </c>
      <c r="F21" t="s">
        <v>203</v>
      </c>
      <c r="G21" s="14">
        <f>_xlfn.STDEV.P(B6:B25)</f>
        <v>137.77155003846042</v>
      </c>
    </row>
    <row r="22" spans="1:12" x14ac:dyDescent="0.25">
      <c r="A22" s="6" t="s">
        <v>52</v>
      </c>
      <c r="B22" s="2">
        <v>310</v>
      </c>
      <c r="L22" s="12"/>
    </row>
    <row r="23" spans="1:12" x14ac:dyDescent="0.25">
      <c r="A23" s="6" t="s">
        <v>53</v>
      </c>
      <c r="B23" s="2">
        <v>290</v>
      </c>
      <c r="D23" s="36"/>
      <c r="E23" t="s">
        <v>7</v>
      </c>
      <c r="F23" t="s">
        <v>204</v>
      </c>
      <c r="G23">
        <f>_xlfn.QUARTILE.EXC(B6:B25,1)</f>
        <v>335</v>
      </c>
    </row>
    <row r="24" spans="1:12" x14ac:dyDescent="0.25">
      <c r="A24" s="6" t="s">
        <v>54</v>
      </c>
      <c r="B24" s="2">
        <v>270</v>
      </c>
      <c r="F24" t="s">
        <v>207</v>
      </c>
    </row>
    <row r="25" spans="1:12" x14ac:dyDescent="0.25">
      <c r="A25" s="6" t="s">
        <v>55</v>
      </c>
      <c r="B25" s="2">
        <v>250</v>
      </c>
    </row>
    <row r="26" spans="1:12" x14ac:dyDescent="0.25">
      <c r="E26" t="s">
        <v>8</v>
      </c>
      <c r="F26" t="s">
        <v>205</v>
      </c>
      <c r="G26">
        <f>QUARTILE(B6:B25,3)</f>
        <v>565</v>
      </c>
    </row>
    <row r="27" spans="1:12" x14ac:dyDescent="0.25">
      <c r="F27" t="s">
        <v>208</v>
      </c>
    </row>
    <row r="28" spans="1:12" x14ac:dyDescent="0.25">
      <c r="F28" t="s">
        <v>206</v>
      </c>
      <c r="G28">
        <f>G26-G23</f>
        <v>230</v>
      </c>
    </row>
    <row r="31" spans="1:12" x14ac:dyDescent="0.25">
      <c r="F31">
        <f>(G26-G23)/(G26+G23)</f>
        <v>0.25555555555555554</v>
      </c>
    </row>
    <row r="32" spans="1:12" x14ac:dyDescent="0.25">
      <c r="F32" t="s">
        <v>209</v>
      </c>
    </row>
    <row r="35" spans="5:7" x14ac:dyDescent="0.25">
      <c r="E35" t="s">
        <v>210</v>
      </c>
      <c r="F35">
        <f>PERCENTILE(B6:B25,88%)</f>
        <v>636</v>
      </c>
    </row>
    <row r="36" spans="5:7" x14ac:dyDescent="0.25">
      <c r="G36" t="s">
        <v>211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54"/>
  <sheetViews>
    <sheetView topLeftCell="A24" workbookViewId="0">
      <selection activeCell="J55" sqref="J55"/>
    </sheetView>
  </sheetViews>
  <sheetFormatPr defaultRowHeight="15" x14ac:dyDescent="0.25"/>
  <cols>
    <col min="1" max="1" width="18.5703125" customWidth="1"/>
    <col min="2" max="2" width="14.140625" customWidth="1"/>
    <col min="3" max="7" width="10.28515625" customWidth="1"/>
    <col min="8" max="8" width="6.5703125" customWidth="1"/>
    <col min="9" max="9" width="5.5703125" customWidth="1"/>
    <col min="10" max="10" width="8.5703125" customWidth="1"/>
    <col min="11" max="11" width="6.5703125" customWidth="1"/>
    <col min="12" max="15" width="8.140625" customWidth="1"/>
    <col min="16" max="16" width="11.140625" bestFit="1" customWidth="1"/>
  </cols>
  <sheetData>
    <row r="1" spans="1:13" x14ac:dyDescent="0.25">
      <c r="A1" s="20" t="s">
        <v>29</v>
      </c>
      <c r="B1" s="21"/>
      <c r="C1" s="19"/>
      <c r="D1" s="12"/>
    </row>
    <row r="2" spans="1:13" x14ac:dyDescent="0.25">
      <c r="A2" s="20"/>
      <c r="B2" s="1"/>
      <c r="C2" s="19"/>
    </row>
    <row r="3" spans="1:13" x14ac:dyDescent="0.25">
      <c r="A3" s="52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13" ht="46.5" customHeight="1" thickBot="1" x14ac:dyDescent="0.3">
      <c r="A4" s="53" t="s">
        <v>58</v>
      </c>
      <c r="B4" s="53" t="s">
        <v>57</v>
      </c>
      <c r="C4" s="92" t="s">
        <v>98</v>
      </c>
      <c r="D4" s="93" t="s">
        <v>99</v>
      </c>
      <c r="E4" s="93" t="s">
        <v>100</v>
      </c>
      <c r="F4" s="93" t="s">
        <v>101</v>
      </c>
      <c r="G4" s="93" t="s">
        <v>102</v>
      </c>
      <c r="H4" s="51"/>
      <c r="I4" s="51"/>
      <c r="J4" s="51"/>
      <c r="K4" s="51"/>
      <c r="L4" s="51"/>
    </row>
    <row r="5" spans="1:13" ht="16.5" thickBot="1" x14ac:dyDescent="0.3">
      <c r="A5" s="70">
        <v>1.4</v>
      </c>
      <c r="B5" s="55">
        <v>70</v>
      </c>
      <c r="C5" s="112">
        <f>A5-$L$19</f>
        <v>-0.78571428571428603</v>
      </c>
      <c r="D5" s="112">
        <f>B5-$L$20</f>
        <v>-23.714285714285708</v>
      </c>
      <c r="E5" s="113">
        <f>C5*D5</f>
        <v>18.632653061224492</v>
      </c>
      <c r="F5" s="112">
        <f>C5^2</f>
        <v>0.61734693877551072</v>
      </c>
      <c r="G5" s="112">
        <f>D5^2</f>
        <v>562.3673469387752</v>
      </c>
      <c r="H5" s="51"/>
      <c r="I5" s="51"/>
      <c r="J5" s="51"/>
      <c r="K5" s="51"/>
      <c r="L5" s="51"/>
    </row>
    <row r="6" spans="1:13" ht="16.5" thickBot="1" x14ac:dyDescent="0.3">
      <c r="A6" s="71">
        <v>1.5</v>
      </c>
      <c r="B6" s="56">
        <v>73</v>
      </c>
      <c r="C6" s="112">
        <f t="shared" ref="C6:C25" si="0">A6-$L$19</f>
        <v>-0.68571428571428594</v>
      </c>
      <c r="D6" s="112">
        <f t="shared" ref="D6:D25" si="1">B6-$L$20</f>
        <v>-20.714285714285708</v>
      </c>
      <c r="E6" s="113">
        <f t="shared" ref="E6:E25" si="2">C6*D6</f>
        <v>14.204081632653061</v>
      </c>
      <c r="F6" s="112">
        <f t="shared" ref="F6:F25" si="3">C6^2</f>
        <v>0.47020408163265337</v>
      </c>
      <c r="G6" s="112">
        <f t="shared" ref="G6:G25" si="4">D6^2</f>
        <v>429.08163265306098</v>
      </c>
      <c r="H6" s="51"/>
      <c r="I6" s="51"/>
      <c r="J6" s="51"/>
      <c r="K6" s="51"/>
      <c r="L6" s="51"/>
    </row>
    <row r="7" spans="1:13" ht="16.5" thickBot="1" x14ac:dyDescent="0.3">
      <c r="A7" s="71">
        <v>2</v>
      </c>
      <c r="B7" s="56">
        <v>90</v>
      </c>
      <c r="C7" s="112">
        <f t="shared" si="0"/>
        <v>-0.18571428571428594</v>
      </c>
      <c r="D7" s="112">
        <f t="shared" si="1"/>
        <v>-3.7142857142857082</v>
      </c>
      <c r="E7" s="113">
        <f t="shared" si="2"/>
        <v>0.68979591836734666</v>
      </c>
      <c r="F7" s="112">
        <f t="shared" si="3"/>
        <v>3.4489795918367434E-2</v>
      </c>
      <c r="G7" s="112">
        <f t="shared" si="4"/>
        <v>13.795918367346893</v>
      </c>
      <c r="H7" s="51"/>
      <c r="I7" s="51"/>
      <c r="J7" s="51"/>
      <c r="K7" s="51"/>
      <c r="L7" s="51"/>
    </row>
    <row r="8" spans="1:13" ht="16.5" thickBot="1" x14ac:dyDescent="0.3">
      <c r="A8" s="71">
        <v>2.1</v>
      </c>
      <c r="B8" s="56">
        <v>95</v>
      </c>
      <c r="C8" s="112">
        <f t="shared" si="0"/>
        <v>-8.5714285714285854E-2</v>
      </c>
      <c r="D8" s="112">
        <f t="shared" si="1"/>
        <v>1.2857142857142918</v>
      </c>
      <c r="E8" s="113">
        <f t="shared" si="2"/>
        <v>-0.11020408163265376</v>
      </c>
      <c r="F8" s="112">
        <f t="shared" si="3"/>
        <v>7.346938775510228E-3</v>
      </c>
      <c r="G8" s="112">
        <f t="shared" si="4"/>
        <v>1.6530612244898115</v>
      </c>
      <c r="H8" s="51"/>
      <c r="I8" s="51"/>
      <c r="J8" s="51"/>
      <c r="K8" s="51"/>
      <c r="L8" s="51"/>
    </row>
    <row r="9" spans="1:13" ht="16.5" thickBot="1" x14ac:dyDescent="0.3">
      <c r="A9" s="71">
        <v>2.4</v>
      </c>
      <c r="B9" s="56">
        <v>100</v>
      </c>
      <c r="C9" s="112">
        <f t="shared" si="0"/>
        <v>0.21428571428571397</v>
      </c>
      <c r="D9" s="112">
        <f t="shared" si="1"/>
        <v>6.2857142857142918</v>
      </c>
      <c r="E9" s="113">
        <f t="shared" si="2"/>
        <v>1.3469387755102034</v>
      </c>
      <c r="F9" s="112">
        <f t="shared" si="3"/>
        <v>4.5918367346938639E-2</v>
      </c>
      <c r="G9" s="112">
        <f t="shared" si="4"/>
        <v>39.510204081632729</v>
      </c>
      <c r="H9" s="51"/>
      <c r="I9" s="51"/>
      <c r="J9" s="51"/>
      <c r="K9" s="51"/>
      <c r="L9" s="51"/>
    </row>
    <row r="10" spans="1:13" ht="16.5" thickBot="1" x14ac:dyDescent="0.3">
      <c r="A10" s="71">
        <v>1.9</v>
      </c>
      <c r="B10" s="56">
        <v>82</v>
      </c>
      <c r="C10" s="112">
        <f t="shared" si="0"/>
        <v>-0.28571428571428603</v>
      </c>
      <c r="D10" s="112">
        <f t="shared" si="1"/>
        <v>-11.714285714285708</v>
      </c>
      <c r="E10" s="113">
        <f t="shared" si="2"/>
        <v>3.346938775510206</v>
      </c>
      <c r="F10" s="112">
        <f t="shared" si="3"/>
        <v>8.1632653061224678E-2</v>
      </c>
      <c r="G10" s="112">
        <f t="shared" si="4"/>
        <v>137.22448979591823</v>
      </c>
      <c r="H10" s="51"/>
      <c r="I10" s="51"/>
      <c r="J10" s="51"/>
      <c r="K10" s="51"/>
      <c r="L10" s="51"/>
    </row>
    <row r="11" spans="1:13" ht="16.5" thickBot="1" x14ac:dyDescent="0.3">
      <c r="A11" s="71">
        <v>2.2000000000000002</v>
      </c>
      <c r="B11" s="56">
        <v>92</v>
      </c>
      <c r="C11" s="112">
        <f t="shared" si="0"/>
        <v>1.4285714285714235E-2</v>
      </c>
      <c r="D11" s="112">
        <f t="shared" si="1"/>
        <v>-1.7142857142857082</v>
      </c>
      <c r="E11" s="113">
        <f t="shared" si="2"/>
        <v>-2.4489795918367172E-2</v>
      </c>
      <c r="F11" s="112">
        <f t="shared" si="3"/>
        <v>2.0408163265305977E-4</v>
      </c>
      <c r="G11" s="112">
        <f t="shared" si="4"/>
        <v>2.9387755102040609</v>
      </c>
      <c r="H11" s="51"/>
      <c r="I11" s="51"/>
      <c r="J11" s="51"/>
      <c r="K11" s="51"/>
      <c r="L11" s="51"/>
    </row>
    <row r="12" spans="1:13" ht="16.5" thickBot="1" x14ac:dyDescent="0.3">
      <c r="A12" s="70">
        <v>2.6</v>
      </c>
      <c r="B12" s="55">
        <v>105</v>
      </c>
      <c r="C12" s="112">
        <f t="shared" si="0"/>
        <v>0.41428571428571415</v>
      </c>
      <c r="D12" s="112">
        <f t="shared" si="1"/>
        <v>11.285714285714292</v>
      </c>
      <c r="E12" s="113">
        <f t="shared" si="2"/>
        <v>4.6755102040816334</v>
      </c>
      <c r="F12" s="112">
        <f t="shared" si="3"/>
        <v>0.17163265306122438</v>
      </c>
      <c r="G12" s="112">
        <f t="shared" si="4"/>
        <v>127.36734693877565</v>
      </c>
      <c r="H12" s="51"/>
      <c r="I12" s="51"/>
      <c r="J12" s="51"/>
      <c r="K12" s="51"/>
      <c r="L12" s="51"/>
    </row>
    <row r="13" spans="1:13" ht="16.5" thickBot="1" x14ac:dyDescent="0.3">
      <c r="A13" s="71">
        <v>2.2999999999999998</v>
      </c>
      <c r="B13" s="56">
        <v>98</v>
      </c>
      <c r="C13" s="112">
        <f t="shared" si="0"/>
        <v>0.11428571428571388</v>
      </c>
      <c r="D13" s="112">
        <f t="shared" si="1"/>
        <v>4.2857142857142918</v>
      </c>
      <c r="E13" s="113">
        <f t="shared" si="2"/>
        <v>0.48979591836734587</v>
      </c>
      <c r="F13" s="112">
        <f t="shared" si="3"/>
        <v>1.3061224489795825E-2</v>
      </c>
      <c r="G13" s="112">
        <f t="shared" si="4"/>
        <v>18.367346938775562</v>
      </c>
      <c r="H13" s="51"/>
      <c r="I13" s="51"/>
      <c r="J13" s="51"/>
      <c r="K13" s="51"/>
      <c r="L13" s="51"/>
    </row>
    <row r="14" spans="1:13" ht="16.5" thickBot="1" x14ac:dyDescent="0.3">
      <c r="A14" s="71">
        <v>2</v>
      </c>
      <c r="B14" s="56">
        <v>86</v>
      </c>
      <c r="C14" s="112">
        <f t="shared" si="0"/>
        <v>-0.18571428571428594</v>
      </c>
      <c r="D14" s="112">
        <f t="shared" si="1"/>
        <v>-7.7142857142857082</v>
      </c>
      <c r="E14" s="113">
        <f t="shared" si="2"/>
        <v>1.4326530612244903</v>
      </c>
      <c r="F14" s="112">
        <f t="shared" si="3"/>
        <v>3.4489795918367434E-2</v>
      </c>
      <c r="G14" s="112">
        <f t="shared" si="4"/>
        <v>59.510204081632558</v>
      </c>
    </row>
    <row r="15" spans="1:13" ht="16.5" thickBot="1" x14ac:dyDescent="0.3">
      <c r="A15" s="71">
        <v>2.1</v>
      </c>
      <c r="B15" s="56">
        <v>90</v>
      </c>
      <c r="C15" s="112">
        <f t="shared" si="0"/>
        <v>-8.5714285714285854E-2</v>
      </c>
      <c r="D15" s="112">
        <f t="shared" si="1"/>
        <v>-3.7142857142857082</v>
      </c>
      <c r="E15" s="113">
        <f t="shared" si="2"/>
        <v>0.3183673469387755</v>
      </c>
      <c r="F15" s="112">
        <f t="shared" si="3"/>
        <v>7.346938775510228E-3</v>
      </c>
      <c r="G15" s="112">
        <f t="shared" si="4"/>
        <v>13.795918367346893</v>
      </c>
      <c r="I15" t="s">
        <v>7</v>
      </c>
      <c r="J15">
        <f>E26/(F26*G26)</f>
        <v>1.1709149967093347E-2</v>
      </c>
    </row>
    <row r="16" spans="1:13" ht="16.5" thickBot="1" x14ac:dyDescent="0.3">
      <c r="A16" s="71">
        <v>1.8</v>
      </c>
      <c r="B16" s="56">
        <v>80</v>
      </c>
      <c r="C16" s="112">
        <f t="shared" si="0"/>
        <v>-0.3857142857142859</v>
      </c>
      <c r="D16" s="112">
        <f t="shared" si="1"/>
        <v>-13.714285714285708</v>
      </c>
      <c r="E16" s="113">
        <f t="shared" si="2"/>
        <v>5.2897959183673473</v>
      </c>
      <c r="F16" s="112">
        <f t="shared" si="3"/>
        <v>0.14877551020408178</v>
      </c>
      <c r="G16" s="112">
        <f t="shared" si="4"/>
        <v>188.08163265306106</v>
      </c>
    </row>
    <row r="17" spans="1:12" ht="16.5" thickBot="1" x14ac:dyDescent="0.3">
      <c r="A17" s="71">
        <v>2.5</v>
      </c>
      <c r="B17" s="56">
        <v>104</v>
      </c>
      <c r="C17" s="112">
        <f t="shared" si="0"/>
        <v>0.31428571428571406</v>
      </c>
      <c r="D17" s="112">
        <f t="shared" si="1"/>
        <v>10.285714285714292</v>
      </c>
      <c r="E17" s="113">
        <f t="shared" si="2"/>
        <v>3.2326530612244895</v>
      </c>
      <c r="F17" s="112">
        <f t="shared" si="3"/>
        <v>9.8775510204081485E-2</v>
      </c>
      <c r="G17" s="112">
        <f t="shared" si="4"/>
        <v>105.79591836734707</v>
      </c>
      <c r="I17" t="s">
        <v>8</v>
      </c>
      <c r="J17" t="s">
        <v>178</v>
      </c>
      <c r="L17">
        <f>PEARSON(A5:A25,B5:B25)</f>
        <v>0.99006218280301539</v>
      </c>
    </row>
    <row r="18" spans="1:12" ht="16.5" thickBot="1" x14ac:dyDescent="0.3">
      <c r="A18" s="71">
        <v>2.7</v>
      </c>
      <c r="B18" s="56">
        <v>110</v>
      </c>
      <c r="C18" s="112">
        <f t="shared" si="0"/>
        <v>0.51428571428571423</v>
      </c>
      <c r="D18" s="112">
        <f t="shared" si="1"/>
        <v>16.285714285714292</v>
      </c>
      <c r="E18" s="113">
        <f t="shared" si="2"/>
        <v>8.3755102040816354</v>
      </c>
      <c r="F18" s="112">
        <f t="shared" si="3"/>
        <v>0.2644897959183673</v>
      </c>
      <c r="G18" s="112">
        <f t="shared" si="4"/>
        <v>265.22448979591854</v>
      </c>
    </row>
    <row r="19" spans="1:12" ht="16.5" thickBot="1" x14ac:dyDescent="0.3">
      <c r="A19" s="70">
        <v>2.8</v>
      </c>
      <c r="B19" s="55">
        <v>115</v>
      </c>
      <c r="C19" s="112">
        <f t="shared" si="0"/>
        <v>0.61428571428571388</v>
      </c>
      <c r="D19" s="112">
        <f t="shared" si="1"/>
        <v>21.285714285714292</v>
      </c>
      <c r="E19" s="113">
        <f t="shared" si="2"/>
        <v>13.075510204081628</v>
      </c>
      <c r="F19" s="112">
        <f t="shared" si="3"/>
        <v>0.37734693877550973</v>
      </c>
      <c r="G19" s="112">
        <f t="shared" si="4"/>
        <v>453.08163265306149</v>
      </c>
      <c r="J19" t="s">
        <v>176</v>
      </c>
      <c r="L19" s="14">
        <f>AVERAGE(A5:A25)</f>
        <v>2.1857142857142859</v>
      </c>
    </row>
    <row r="20" spans="1:12" ht="16.5" thickBot="1" x14ac:dyDescent="0.3">
      <c r="A20" s="71">
        <v>2.2000000000000002</v>
      </c>
      <c r="B20" s="56">
        <v>94</v>
      </c>
      <c r="C20" s="112">
        <f t="shared" si="0"/>
        <v>1.4285714285714235E-2</v>
      </c>
      <c r="D20" s="112">
        <f t="shared" si="1"/>
        <v>0.2857142857142918</v>
      </c>
      <c r="E20" s="113">
        <f t="shared" si="2"/>
        <v>4.0816326530612968E-3</v>
      </c>
      <c r="F20" s="112">
        <f t="shared" si="3"/>
        <v>2.0408163265305977E-4</v>
      </c>
      <c r="G20" s="112">
        <f t="shared" si="4"/>
        <v>8.1632653061227967E-2</v>
      </c>
      <c r="J20" t="s">
        <v>177</v>
      </c>
      <c r="L20">
        <f>AVERAGE(B5:B25)</f>
        <v>93.714285714285708</v>
      </c>
    </row>
    <row r="21" spans="1:12" ht="16.5" thickBot="1" x14ac:dyDescent="0.3">
      <c r="A21" s="71">
        <v>2.4</v>
      </c>
      <c r="B21" s="56">
        <v>100</v>
      </c>
      <c r="C21" s="112">
        <f t="shared" si="0"/>
        <v>0.21428571428571397</v>
      </c>
      <c r="D21" s="112">
        <f t="shared" si="1"/>
        <v>6.2857142857142918</v>
      </c>
      <c r="E21" s="113">
        <f t="shared" si="2"/>
        <v>1.3469387755102034</v>
      </c>
      <c r="F21" s="112">
        <f t="shared" si="3"/>
        <v>4.5918367346938639E-2</v>
      </c>
      <c r="G21" s="112">
        <f t="shared" si="4"/>
        <v>39.510204081632729</v>
      </c>
    </row>
    <row r="22" spans="1:12" ht="16.5" thickBot="1" x14ac:dyDescent="0.3">
      <c r="A22" s="71">
        <v>2.6</v>
      </c>
      <c r="B22" s="56">
        <v>108</v>
      </c>
      <c r="C22" s="112">
        <f t="shared" si="0"/>
        <v>0.41428571428571415</v>
      </c>
      <c r="D22" s="112">
        <f t="shared" si="1"/>
        <v>14.285714285714292</v>
      </c>
      <c r="E22" s="113">
        <f t="shared" si="2"/>
        <v>5.9183673469387763</v>
      </c>
      <c r="F22" s="112">
        <f t="shared" si="3"/>
        <v>0.17163265306122438</v>
      </c>
      <c r="G22" s="112">
        <f t="shared" si="4"/>
        <v>204.0816326530614</v>
      </c>
      <c r="I22" t="s">
        <v>9</v>
      </c>
      <c r="J22" t="s">
        <v>179</v>
      </c>
    </row>
    <row r="23" spans="1:12" ht="16.5" thickBot="1" x14ac:dyDescent="0.3">
      <c r="A23" s="71">
        <v>2.1</v>
      </c>
      <c r="B23" s="56">
        <v>92</v>
      </c>
      <c r="C23" s="112">
        <f t="shared" si="0"/>
        <v>-8.5714285714285854E-2</v>
      </c>
      <c r="D23" s="112">
        <f t="shared" si="1"/>
        <v>-1.7142857142857082</v>
      </c>
      <c r="E23" s="113">
        <f t="shared" si="2"/>
        <v>0.14693877551020379</v>
      </c>
      <c r="F23" s="112">
        <f t="shared" si="3"/>
        <v>7.346938775510228E-3</v>
      </c>
      <c r="G23" s="112">
        <f t="shared" si="4"/>
        <v>2.9387755102040609</v>
      </c>
    </row>
    <row r="24" spans="1:12" ht="16.5" thickBot="1" x14ac:dyDescent="0.3">
      <c r="A24" s="71">
        <v>2</v>
      </c>
      <c r="B24" s="56">
        <v>88</v>
      </c>
      <c r="C24" s="112">
        <f t="shared" si="0"/>
        <v>-0.18571428571428594</v>
      </c>
      <c r="D24" s="112">
        <f t="shared" si="1"/>
        <v>-5.7142857142857082</v>
      </c>
      <c r="E24" s="113">
        <f t="shared" si="2"/>
        <v>1.0612244897959184</v>
      </c>
      <c r="F24" s="112">
        <f t="shared" si="3"/>
        <v>3.4489795918367434E-2</v>
      </c>
      <c r="G24" s="112">
        <f t="shared" si="4"/>
        <v>32.653061224489726</v>
      </c>
      <c r="I24" t="s">
        <v>10</v>
      </c>
      <c r="J24" t="s">
        <v>180</v>
      </c>
    </row>
    <row r="25" spans="1:12" ht="16.5" thickBot="1" x14ac:dyDescent="0.3">
      <c r="A25" s="71">
        <v>2.2999999999999998</v>
      </c>
      <c r="B25" s="56">
        <v>96</v>
      </c>
      <c r="C25" s="112">
        <f t="shared" si="0"/>
        <v>0.11428571428571388</v>
      </c>
      <c r="D25" s="112">
        <f t="shared" si="1"/>
        <v>2.2857142857142918</v>
      </c>
      <c r="E25" s="113">
        <f t="shared" si="2"/>
        <v>0.26122448979591811</v>
      </c>
      <c r="F25" s="112">
        <f t="shared" si="3"/>
        <v>1.3061224489795825E-2</v>
      </c>
      <c r="G25" s="112">
        <f t="shared" si="4"/>
        <v>5.2244897959183954</v>
      </c>
    </row>
    <row r="26" spans="1:12" x14ac:dyDescent="0.25">
      <c r="E26" s="114">
        <f>SUM(E5:E25)</f>
        <v>83.714285714285708</v>
      </c>
      <c r="F26" s="14">
        <f>SUM(F5:F25)</f>
        <v>2.6457142857142859</v>
      </c>
      <c r="G26" s="14">
        <f>SUM(G5:G25)</f>
        <v>2702.2857142857142</v>
      </c>
    </row>
    <row r="27" spans="1:12" x14ac:dyDescent="0.25">
      <c r="D27" s="12"/>
    </row>
    <row r="28" spans="1:12" x14ac:dyDescent="0.25">
      <c r="D28" s="12"/>
      <c r="E28" s="31"/>
    </row>
    <row r="32" spans="1:12" x14ac:dyDescent="0.25">
      <c r="E32" s="13"/>
    </row>
    <row r="34" spans="4:12" x14ac:dyDescent="0.25">
      <c r="D34" s="12"/>
      <c r="E34" s="30"/>
    </row>
    <row r="35" spans="4:12" x14ac:dyDescent="0.25">
      <c r="D35" s="12"/>
    </row>
    <row r="39" spans="4:12" x14ac:dyDescent="0.25">
      <c r="D39" s="12"/>
    </row>
    <row r="40" spans="4:12" x14ac:dyDescent="0.25">
      <c r="D40" s="12"/>
      <c r="E40" s="22"/>
    </row>
    <row r="42" spans="4:12" x14ac:dyDescent="0.25">
      <c r="J42" s="115" t="s">
        <v>181</v>
      </c>
      <c r="L42" t="s">
        <v>182</v>
      </c>
    </row>
    <row r="44" spans="4:12" x14ac:dyDescent="0.25">
      <c r="D44" s="12"/>
      <c r="E44" s="29"/>
    </row>
    <row r="45" spans="4:12" x14ac:dyDescent="0.25">
      <c r="J45" t="s">
        <v>183</v>
      </c>
      <c r="L45" s="109" t="s">
        <v>185</v>
      </c>
    </row>
    <row r="47" spans="4:12" x14ac:dyDescent="0.25">
      <c r="I47" t="s">
        <v>184</v>
      </c>
      <c r="J47" s="36">
        <f>EXP(0.3481)</f>
        <v>1.4163738800463948</v>
      </c>
      <c r="L47" s="109" t="s">
        <v>186</v>
      </c>
    </row>
    <row r="48" spans="4:12" x14ac:dyDescent="0.25">
      <c r="J48" s="14">
        <f>(J47-1)*100</f>
        <v>41.637388004639476</v>
      </c>
    </row>
    <row r="50" spans="9:10" x14ac:dyDescent="0.25">
      <c r="I50" t="s">
        <v>158</v>
      </c>
      <c r="J50" s="105">
        <f>43.458*41.64^0.4</f>
        <v>193.14079909931692</v>
      </c>
    </row>
    <row r="52" spans="9:10" x14ac:dyDescent="0.25">
      <c r="I52" t="s">
        <v>187</v>
      </c>
      <c r="J52" t="s">
        <v>188</v>
      </c>
    </row>
    <row r="54" spans="9:10" x14ac:dyDescent="0.25">
      <c r="I54" t="s">
        <v>189</v>
      </c>
      <c r="J54" t="s">
        <v>190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10"/>
  <sheetViews>
    <sheetView workbookViewId="0">
      <selection activeCell="B12" sqref="B12"/>
    </sheetView>
  </sheetViews>
  <sheetFormatPr defaultRowHeight="15" x14ac:dyDescent="0.25"/>
  <cols>
    <col min="1" max="1" width="22.5703125" customWidth="1"/>
  </cols>
  <sheetData>
    <row r="1" spans="1:5" x14ac:dyDescent="0.25">
      <c r="A1" t="s">
        <v>1</v>
      </c>
    </row>
    <row r="3" spans="1:5" x14ac:dyDescent="0.25">
      <c r="A3" t="s">
        <v>191</v>
      </c>
      <c r="B3" t="s">
        <v>192</v>
      </c>
    </row>
    <row r="5" spans="1:5" x14ac:dyDescent="0.25">
      <c r="A5" t="s">
        <v>154</v>
      </c>
      <c r="C5" t="s">
        <v>196</v>
      </c>
      <c r="E5" s="115" t="s">
        <v>193</v>
      </c>
    </row>
    <row r="6" spans="1:5" x14ac:dyDescent="0.25">
      <c r="B6" t="s">
        <v>195</v>
      </c>
    </row>
    <row r="7" spans="1:5" x14ac:dyDescent="0.25">
      <c r="B7" t="s">
        <v>194</v>
      </c>
    </row>
    <row r="9" spans="1:5" x14ac:dyDescent="0.25">
      <c r="A9" t="s">
        <v>197</v>
      </c>
      <c r="B9" s="14">
        <f>2.3*70^0.0112</f>
        <v>2.4120868113262501</v>
      </c>
    </row>
    <row r="10" spans="1:5" x14ac:dyDescent="0.25">
      <c r="B10" t="s">
        <v>198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E79F2E71BF344395DB17DCC8A2F8F6" ma:contentTypeVersion="17" ma:contentTypeDescription="Create a new document." ma:contentTypeScope="" ma:versionID="b5a3af678dbd79e7a5b3ad3f920c17c7">
  <xsd:schema xmlns:xsd="http://www.w3.org/2001/XMLSchema" xmlns:xs="http://www.w3.org/2001/XMLSchema" xmlns:p="http://schemas.microsoft.com/office/2006/metadata/properties" xmlns:ns2="e3c8cc2c-5c83-408e-bac6-930f30c27bcb" xmlns:ns3="d6899c41-1156-4ceb-9314-2043558865ae" targetNamespace="http://schemas.microsoft.com/office/2006/metadata/properties" ma:root="true" ma:fieldsID="c53c985e5ff2b1c8da4a7f3ffbe4e13e" ns2:_="" ns3:_="">
    <xsd:import namespace="e3c8cc2c-5c83-408e-bac6-930f30c27bcb"/>
    <xsd:import namespace="d6899c41-1156-4ceb-9314-2043558865ae"/>
    <xsd:element name="properties">
      <xsd:complexType>
        <xsd:sequence>
          <xsd:element name="documentManagement">
            <xsd:complexType>
              <xsd:all>
                <xsd:element ref="ns2:Smjer" minOccurs="0"/>
                <xsd:element ref="ns2:Semestarbroj" minOccurs="0"/>
                <xsd:element ref="ns2:Semestar" minOccurs="0"/>
                <xsd:element ref="ns2:Obavezni_x002d_Izborni" minOccurs="0"/>
                <xsd:element ref="ns2:Katedra" minOccurs="0"/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c8cc2c-5c83-408e-bac6-930f30c27bcb" elementFormDefault="qualified">
    <xsd:import namespace="http://schemas.microsoft.com/office/2006/documentManagement/types"/>
    <xsd:import namespace="http://schemas.microsoft.com/office/infopath/2007/PartnerControls"/>
    <xsd:element name="Smjer" ma:index="8" nillable="true" ma:displayName="Smjer" ma:format="Dropdown" ma:internalName="Smjer">
      <xsd:simpleType>
        <xsd:restriction base="dms:Text">
          <xsd:maxLength value="255"/>
        </xsd:restriction>
      </xsd:simpleType>
    </xsd:element>
    <xsd:element name="Semestarbroj" ma:index="9" nillable="true" ma:displayName="Semestar broj" ma:format="Dropdown" ma:internalName="Semestarbroj" ma:percentage="FALSE">
      <xsd:simpleType>
        <xsd:restriction base="dms:Number"/>
      </xsd:simpleType>
    </xsd:element>
    <xsd:element name="Semestar" ma:index="10" nillable="true" ma:displayName="Semestar" ma:format="Dropdown" ma:internalName="Semestar">
      <xsd:simpleType>
        <xsd:restriction base="dms:Text">
          <xsd:maxLength value="255"/>
        </xsd:restriction>
      </xsd:simpleType>
    </xsd:element>
    <xsd:element name="Obavezni_x002d_Izborni" ma:index="11" nillable="true" ma:displayName="Obavezni-Izborni" ma:format="Dropdown" ma:internalName="Obavezni_x002d_Izborni">
      <xsd:simpleType>
        <xsd:restriction base="dms:Text">
          <xsd:maxLength value="255"/>
        </xsd:restriction>
      </xsd:simpleType>
    </xsd:element>
    <xsd:element name="Katedra" ma:index="12" nillable="true" ma:displayName="Katedra" ma:format="Dropdown" ma:indexed="true" ma:internalName="Katedra">
      <xsd:simpleType>
        <xsd:restriction base="dms:Text">
          <xsd:maxLength value="255"/>
        </xsd:restriction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01e3eca1-a772-475b-ad39-cfccd29cc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899c41-1156-4ceb-9314-2043558865ae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33da5c33-f1f4-487b-9702-cfc9d51b2222}" ma:internalName="TaxCatchAll" ma:showField="CatchAllData" ma:web="d6899c41-1156-4ceb-9314-2043558865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bavezni_x002d_Izborni xmlns="e3c8cc2c-5c83-408e-bac6-930f30c27bcb" xsi:nil="true"/>
    <Smjer xmlns="e3c8cc2c-5c83-408e-bac6-930f30c27bcb" xsi:nil="true"/>
    <lcf76f155ced4ddcb4097134ff3c332f xmlns="e3c8cc2c-5c83-408e-bac6-930f30c27bcb">
      <Terms xmlns="http://schemas.microsoft.com/office/infopath/2007/PartnerControls"/>
    </lcf76f155ced4ddcb4097134ff3c332f>
    <Semestar xmlns="e3c8cc2c-5c83-408e-bac6-930f30c27bcb" xsi:nil="true"/>
    <TaxCatchAll xmlns="d6899c41-1156-4ceb-9314-2043558865ae" xsi:nil="true"/>
    <Katedra xmlns="e3c8cc2c-5c83-408e-bac6-930f30c27bcb" xsi:nil="true"/>
    <Semestarbroj xmlns="e3c8cc2c-5c83-408e-bac6-930f30c27bc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DB9D095-58F9-4BC5-B182-895620591E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c8cc2c-5c83-408e-bac6-930f30c27bcb"/>
    <ds:schemaRef ds:uri="d6899c41-1156-4ceb-9314-2043558865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853F00-8FD0-49F5-8B9F-567FE4B01AAB}">
  <ds:schemaRefs>
    <ds:schemaRef ds:uri="http://schemas.microsoft.com/office/2006/metadata/properties"/>
    <ds:schemaRef ds:uri="http://schemas.microsoft.com/office/infopath/2007/PartnerControls"/>
    <ds:schemaRef ds:uri="e3c8cc2c-5c83-408e-bac6-930f30c27bcb"/>
    <ds:schemaRef ds:uri="d6899c41-1156-4ceb-9314-2043558865ae"/>
  </ds:schemaRefs>
</ds:datastoreItem>
</file>

<file path=customXml/itemProps3.xml><?xml version="1.0" encoding="utf-8"?>
<ds:datastoreItem xmlns:ds="http://schemas.openxmlformats.org/officeDocument/2006/customXml" ds:itemID="{7D1246AD-7074-4BD9-A58C-3870AFC310B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upute</vt:lpstr>
      <vt:lpstr>Formule</vt:lpstr>
      <vt:lpstr>1ish1</vt:lpstr>
      <vt:lpstr>1ish2</vt:lpstr>
      <vt:lpstr>1ish3</vt:lpstr>
      <vt:lpstr>2ish1</vt:lpstr>
      <vt:lpstr>2ish2</vt:lpstr>
      <vt:lpstr>3ish1</vt:lpstr>
      <vt:lpstr>3ish2</vt:lpstr>
      <vt:lpstr>4ish1</vt:lpstr>
      <vt:lpstr>4ish2</vt:lpstr>
      <vt:lpstr>5ish1</vt:lpstr>
      <vt:lpstr>5ish2</vt:lpstr>
      <vt:lpstr>6ish1</vt:lpstr>
      <vt:lpstr>6ish2</vt:lpstr>
      <vt:lpstr>6ish3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Nađ</dc:creator>
  <cp:lastModifiedBy>Ivan Leško | Student</cp:lastModifiedBy>
  <dcterms:created xsi:type="dcterms:W3CDTF">2018-07-18T04:58:41Z</dcterms:created>
  <dcterms:modified xsi:type="dcterms:W3CDTF">2024-09-04T09:30:17Z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0x01010013E79F2E71BF344395DB17DCC8A2F8F6</vt:lpwstr>
  </property>
</Properties>
</file>