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8_{5B4CE7ED-CB4D-42C7-87A5-6236D46BCF38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upute" sheetId="30" r:id="rId1"/>
    <sheet name="Formule" sheetId="31" r:id="rId2"/>
    <sheet name="1ish1" sheetId="32" r:id="rId3"/>
    <sheet name="1ish2" sheetId="33" r:id="rId4"/>
    <sheet name="1ish3" sheetId="34" r:id="rId5"/>
    <sheet name="2ish1" sheetId="35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6" l="1"/>
  <c r="K17" i="16"/>
  <c r="K19" i="16"/>
  <c r="G26" i="16"/>
  <c r="F26" i="16"/>
  <c r="E26" i="16"/>
  <c r="F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E9" i="16"/>
  <c r="E6" i="16"/>
  <c r="E7" i="16"/>
  <c r="E8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5" i="16"/>
  <c r="D5" i="16" a="1"/>
  <c r="D5" i="16" s="1"/>
  <c r="C5" i="16" a="1"/>
  <c r="C5" i="16" s="1"/>
  <c r="M15" i="16"/>
  <c r="M13" i="16"/>
  <c r="G13" i="18"/>
  <c r="F19" i="18"/>
  <c r="F17" i="18"/>
  <c r="F11" i="18"/>
  <c r="E9" i="18"/>
  <c r="E6" i="18"/>
  <c r="D7" i="35"/>
  <c r="H8" i="30"/>
  <c r="H7" i="3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<sst xmlns="http://schemas.openxmlformats.org/spreadsheetml/2006/main" count="130" uniqueCount="120">
  <si>
    <t>5 bodova</t>
  </si>
  <si>
    <t>4 boda</t>
  </si>
  <si>
    <t>3 boda</t>
  </si>
  <si>
    <t>Godina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</si>
  <si>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</si>
  <si>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</si>
  <si>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</si>
  <si>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</si>
  <si>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</si>
  <si>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</si>
  <si>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</si>
  <si>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</si>
  <si>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</si>
  <si>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</si>
  <si>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</si>
  <si>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</si>
  <si>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</si>
  <si>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</si>
  <si>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</si>
  <si>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</si>
  <si>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</si>
  <si>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</si>
  <si>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</si>
  <si>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</si>
  <si>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</si>
  <si>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</si>
  <si>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</si>
  <si>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</si>
  <si>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</si>
  <si>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</si>
  <si>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</si>
  <si>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</si>
  <si>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</si>
  <si>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</si>
  <si>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</si>
  <si>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</si>
  <si>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</si>
  <si>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</si>
  <si>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</si>
  <si>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</si>
  <si>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</si>
  <si>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</si>
  <si>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</si>
  <si>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</si>
  <si>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</si>
  <si>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</si>
  <si>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</si>
  <si>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</si>
  <si>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</si>
  <si>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</si>
  <si>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</si>
  <si>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</si>
  <si>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</si>
  <si>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</si>
  <si>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</si>
  <si>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</si>
  <si>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</si>
  <si>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</si>
  <si>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</si>
  <si>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Kampanja A</t>
  </si>
  <si>
    <t>Kampanja B</t>
  </si>
  <si>
    <t>Kampanja C</t>
  </si>
  <si>
    <t>ispit - grupa 2 u 9:00 sati</t>
  </si>
  <si>
    <t>Sveučilište Algebra</t>
  </si>
  <si>
    <t>Agencija</t>
  </si>
  <si>
    <t>Prosj. broj posjeta (u tisućama)</t>
  </si>
  <si>
    <t>Innovate Digital</t>
  </si>
  <si>
    <t>Marketing Masters</t>
  </si>
  <si>
    <t>Blue Wave Media</t>
  </si>
  <si>
    <t>Creative Solutions</t>
  </si>
  <si>
    <t>Digital Pioneers</t>
  </si>
  <si>
    <t>Media Monarchs</t>
  </si>
  <si>
    <t>Digital Titans</t>
  </si>
  <si>
    <t>Synergy Solutions</t>
  </si>
  <si>
    <t>Strategic Digital</t>
  </si>
  <si>
    <t>Vortex Marketing</t>
  </si>
  <si>
    <t>Spark Innovations</t>
  </si>
  <si>
    <t>Global Digital</t>
  </si>
  <si>
    <t>Digital Harmony</t>
  </si>
  <si>
    <t>Revolution Marketing</t>
  </si>
  <si>
    <t>Horizon Strategies</t>
  </si>
  <si>
    <t>LA Marketing Suite</t>
  </si>
  <si>
    <t>NY Marketing Pros</t>
  </si>
  <si>
    <t>True North Strategies</t>
  </si>
  <si>
    <t>Windy City Digital</t>
  </si>
  <si>
    <t>Redni broj restorana</t>
  </si>
  <si>
    <t>Prodane licence (u tisućama)</t>
  </si>
  <si>
    <t>Broj klikova (000)</t>
  </si>
  <si>
    <t>It (2016=100)</t>
  </si>
  <si>
    <t>Broj posjeta</t>
  </si>
  <si>
    <t>Tjedan</t>
  </si>
  <si>
    <t>proizvod A</t>
  </si>
  <si>
    <t>proizvod B</t>
  </si>
  <si>
    <t>proizvod C</t>
  </si>
  <si>
    <t>centar X</t>
  </si>
  <si>
    <t>centar Y</t>
  </si>
  <si>
    <t>Broj bodova prije demonstratura</t>
  </si>
  <si>
    <t>Broj bodova nakon demonstratura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</si>
  <si>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</si>
  <si>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</si>
  <si>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</si>
  <si>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</si>
  <si>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</si>
  <si>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>Broj novih pretplatnika</t>
  </si>
  <si>
    <t>Novi kupci</t>
  </si>
  <si>
    <t>4. 9. 2024.</t>
  </si>
  <si>
    <t xml:space="preserve"> </t>
  </si>
  <si>
    <t xml:space="preserve">Prosječna godišnja stopa rasta prodaje u tvrtci  softvera za digitalni marketing u razdoblju od 2013. do  2019 godine iznosi 327 tisuća prodanih licenca 
</t>
  </si>
  <si>
    <t xml:space="preserve">prosjek </t>
  </si>
  <si>
    <t>standardna devijacija</t>
  </si>
  <si>
    <t xml:space="preserve">relativna mjera disperzije </t>
  </si>
  <si>
    <t xml:space="preserve">varijabilnost je umjerena iz razloga što iznosi 30% što je više od 29% kojih iznosi za slabu varijaciju </t>
  </si>
  <si>
    <t xml:space="preserve">Q1/vrijednost koja niz dijeli u omjeru 1:3 </t>
  </si>
  <si>
    <t xml:space="preserve">medijan </t>
  </si>
  <si>
    <t>vrijednost koja odvaja p% najnižih ili q% najviših(p=100-q)</t>
  </si>
  <si>
    <t>average x</t>
  </si>
  <si>
    <t>average y</t>
  </si>
  <si>
    <t xml:space="preserve">pearson </t>
  </si>
  <si>
    <t>r</t>
  </si>
  <si>
    <t xml:space="preserve">korelacija je jaka iz razloga što je veca od 0,5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</si>
</sst>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2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0" fontId="4" fillId="0" borderId="0" xfId="1" applyNumberFormat="1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6" applyFont="1"/>
    <xf numFmtId="10" fontId="12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4" fillId="0" borderId="0" xfId="0" applyNumberFormat="1" applyFont="1"/>
    <xf numFmtId="169" fontId="4" fillId="0" borderId="0" xfId="1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4" applyFont="1"/>
    <xf numFmtId="0" fontId="12" fillId="0" borderId="0" xfId="4" applyFont="1" applyAlignment="1">
      <alignment horizontal="left" vertical="center" wrapText="1"/>
    </xf>
    <xf numFmtId="0" fontId="14" fillId="0" borderId="3" xfId="4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8"/>
    <xf numFmtId="0" fontId="16" fillId="0" borderId="0" xfId="0" applyFont="1"/>
    <xf numFmtId="0" fontId="16" fillId="0" borderId="0" xfId="8" applyFont="1"/>
    <xf numFmtId="0" fontId="5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9" applyFont="1"/>
    <xf numFmtId="0" fontId="2" fillId="0" borderId="0" xfId="9"/>
    <xf numFmtId="0" fontId="19" fillId="0" borderId="0" xfId="9" applyFont="1"/>
    <xf numFmtId="0" fontId="2" fillId="0" borderId="1" xfId="9" applyBorder="1" applyAlignment="1">
      <alignment horizontal="center"/>
    </xf>
    <xf numFmtId="0" fontId="16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4" fillId="0" borderId="0" xfId="10"/>
    <xf numFmtId="0" fontId="20" fillId="0" borderId="0" xfId="11" applyFont="1"/>
    <xf numFmtId="0" fontId="2" fillId="0" borderId="0" xfId="11"/>
    <xf numFmtId="0" fontId="21" fillId="0" borderId="0" xfId="11" applyFont="1"/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5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9" applyFont="1"/>
    <xf numFmtId="0" fontId="16" fillId="4" borderId="8" xfId="9" applyFont="1" applyFill="1" applyBorder="1" applyAlignment="1">
      <alignment horizontal="center" vertical="center" wrapText="1"/>
    </xf>
    <xf numFmtId="0" fontId="16" fillId="4" borderId="9" xfId="9" applyFont="1" applyFill="1" applyBorder="1" applyAlignment="1">
      <alignment horizontal="center" vertical="center" wrapText="1"/>
    </xf>
    <xf numFmtId="0" fontId="16" fillId="4" borderId="10" xfId="9" applyFont="1" applyFill="1" applyBorder="1" applyAlignment="1">
      <alignment horizontal="center" vertical="center" wrapText="1"/>
    </xf>
    <xf numFmtId="170" fontId="4" fillId="0" borderId="0" xfId="0" applyNumberFormat="1" applyFont="1"/>
    <xf numFmtId="0" fontId="4" fillId="0" borderId="0" xfId="0" applyFont="1" applyAlignment="1"/>
    <xf numFmtId="0" fontId="20" fillId="0" borderId="0" xfId="0" applyFont="1"/>
    <xf numFmtId="9" fontId="0" fillId="0" borderId="0" xfId="1" applyFont="1"/>
    <xf numFmtId="0" fontId="0" fillId="0" borderId="0" xfId="0" applyAlignment="1"/>
    <xf numFmtId="0" fontId="12" fillId="0" borderId="12" xfId="0" applyFont="1" applyFill="1" applyBorder="1" applyAlignment="1">
      <alignment horizontal="center" vertical="center"/>
    </xf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455161854768153"/>
                  <c:y val="-5.771762904636920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55474513054289265"/>
                  <c:y val="0.465498765060572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'3ish1'!$A$5:$A$25</c:f>
              <c:numCache>
                <c:formatCode>0.00</c:formatCode>
                <c:ptCount val="21"/>
                <c:pt idx="0">
                  <c:v>1.4</c:v>
                </c:pt>
                <c:pt idx="1">
                  <c:v>1.5</c:v>
                </c:pt>
                <c:pt idx="2">
                  <c:v>2</c:v>
                </c:pt>
                <c:pt idx="3">
                  <c:v>2.1</c:v>
                </c:pt>
                <c:pt idx="4">
                  <c:v>2.4</c:v>
                </c:pt>
                <c:pt idx="5">
                  <c:v>1.9</c:v>
                </c:pt>
                <c:pt idx="6">
                  <c:v>2.2000000000000002</c:v>
                </c:pt>
                <c:pt idx="7">
                  <c:v>2.6</c:v>
                </c:pt>
                <c:pt idx="8">
                  <c:v>2.2999999999999998</c:v>
                </c:pt>
                <c:pt idx="9">
                  <c:v>2</c:v>
                </c:pt>
                <c:pt idx="10">
                  <c:v>2.1</c:v>
                </c:pt>
                <c:pt idx="11">
                  <c:v>1.8</c:v>
                </c:pt>
                <c:pt idx="12">
                  <c:v>2.5</c:v>
                </c:pt>
                <c:pt idx="13">
                  <c:v>2.7</c:v>
                </c:pt>
                <c:pt idx="14">
                  <c:v>2.8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2.6</c:v>
                </c:pt>
                <c:pt idx="18">
                  <c:v>2.1</c:v>
                </c:pt>
                <c:pt idx="19">
                  <c:v>2</c:v>
                </c:pt>
                <c:pt idx="20">
                  <c:v>2.2999999999999998</c:v>
                </c:pt>
              </c:numCache>
            </c:numRef>
          </c:xVal>
          <c:yVal>
            <c:numRef>
              <c:f>'3ish1'!$B$5:$B$25</c:f>
              <c:numCache>
                <c:formatCode>General</c:formatCode>
                <c:ptCount val="21"/>
                <c:pt idx="0">
                  <c:v>70</c:v>
                </c:pt>
                <c:pt idx="1">
                  <c:v>73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82</c:v>
                </c:pt>
                <c:pt idx="6">
                  <c:v>92</c:v>
                </c:pt>
                <c:pt idx="7">
                  <c:v>105</c:v>
                </c:pt>
                <c:pt idx="8">
                  <c:v>98</c:v>
                </c:pt>
                <c:pt idx="9">
                  <c:v>86</c:v>
                </c:pt>
                <c:pt idx="10">
                  <c:v>90</c:v>
                </c:pt>
                <c:pt idx="11">
                  <c:v>80</c:v>
                </c:pt>
                <c:pt idx="12">
                  <c:v>104</c:v>
                </c:pt>
                <c:pt idx="13">
                  <c:v>110</c:v>
                </c:pt>
                <c:pt idx="14">
                  <c:v>115</c:v>
                </c:pt>
                <c:pt idx="15">
                  <c:v>94</c:v>
                </c:pt>
                <c:pt idx="16">
                  <c:v>100</c:v>
                </c:pt>
                <c:pt idx="17">
                  <c:v>108</c:v>
                </c:pt>
                <c:pt idx="18">
                  <c:v>92</c:v>
                </c:pt>
                <c:pt idx="19">
                  <c:v>88</c:v>
                </c:pt>
                <c:pt idx="20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AA-4DD2-9C13-FBC8042FD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065728"/>
        <c:axId val="1263062368"/>
      </c:scatterChart>
      <c:valAx>
        <c:axId val="126306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63062368"/>
        <c:crosses val="autoZero"/>
        <c:crossBetween val="midCat"/>
      </c:valAx>
      <c:valAx>
        <c:axId val="12630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63065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430530</xdr:colOff>
      <xdr:row>5</xdr:row>
      <xdr:rowOff>110490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F91BBFD-4604-4BB6-A1B3-B6608E2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52450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257174</xdr:colOff>
      <xdr:row>3</xdr:row>
      <xdr:rowOff>476250</xdr:rowOff>
    </xdr:from>
    <xdr:to>
      <xdr:col>26</xdr:col>
      <xdr:colOff>380999</xdr:colOff>
      <xdr:row>21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083117-63EA-3CDC-8287-C2098126B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109375" defaultRowHeight="15" x14ac:dyDescent="0.25"/>
  <cols>
    <col min="1" max="1" width="17.5703125" style="77" customWidth="1"/>
    <col min="2" max="2" width="11.28515625" style="77" customWidth="1"/>
    <col min="3" max="3" width="8.7109375" style="77"/>
    <col min="4" max="4" width="10.7109375" style="77" customWidth="1"/>
    <col min="5" max="6" width="8.7109375" style="77"/>
    <col min="7" max="7" width="10.85546875" style="77" bestFit="1" customWidth="1"/>
    <col min="8" max="16384" width="8.7109375" style="77"/>
  </cols>
  <sheetData>
    <row r="1" spans="1:9" ht="26.25" x14ac:dyDescent="0.4">
      <c r="A1" s="76"/>
      <c r="D1" s="78" t="s">
        <v>11</v>
      </c>
      <c r="G1" s="76"/>
      <c r="I1" s="77" t="s">
        <v>12</v>
      </c>
    </row>
    <row r="2" spans="1:9" x14ac:dyDescent="0.25">
      <c r="D2" s="77" t="s">
        <v>62</v>
      </c>
      <c r="I2" s="77" t="s">
        <v>63</v>
      </c>
    </row>
    <row r="3" spans="1:9" x14ac:dyDescent="0.25">
      <c r="D3" s="95" t="s">
        <v>105</v>
      </c>
    </row>
    <row r="5" spans="1:9" x14ac:dyDescent="0.25">
      <c r="A5" s="79"/>
      <c r="B5" s="96" t="s">
        <v>13</v>
      </c>
      <c r="C5" s="97"/>
      <c r="D5" s="98"/>
      <c r="E5" s="96" t="s">
        <v>14</v>
      </c>
      <c r="F5" s="97"/>
      <c r="G5" s="98"/>
      <c r="H5" s="80"/>
    </row>
    <row r="6" spans="1:9" ht="30" x14ac:dyDescent="0.25">
      <c r="A6" s="79" t="s">
        <v>15</v>
      </c>
      <c r="B6" s="80" t="s">
        <v>16</v>
      </c>
      <c r="C6" s="80" t="s">
        <v>17</v>
      </c>
      <c r="D6" s="80" t="s">
        <v>18</v>
      </c>
      <c r="E6" s="80" t="s">
        <v>19</v>
      </c>
      <c r="F6" s="80" t="s">
        <v>20</v>
      </c>
      <c r="G6" s="80" t="s">
        <v>21</v>
      </c>
      <c r="H6" s="80" t="s">
        <v>22</v>
      </c>
    </row>
    <row r="7" spans="1:9" x14ac:dyDescent="0.25">
      <c r="A7" s="79" t="s">
        <v>23</v>
      </c>
      <c r="B7" s="81">
        <v>13</v>
      </c>
      <c r="C7" s="81">
        <v>13</v>
      </c>
      <c r="D7" s="81">
        <v>13</v>
      </c>
      <c r="E7" s="81">
        <v>13</v>
      </c>
      <c r="F7" s="81">
        <v>13</v>
      </c>
      <c r="G7" s="81">
        <v>13</v>
      </c>
      <c r="H7" s="81">
        <f>SUM(B7:G7)</f>
        <v>78</v>
      </c>
    </row>
    <row r="8" spans="1:9" ht="30" x14ac:dyDescent="0.25">
      <c r="A8" s="82" t="s">
        <v>24</v>
      </c>
      <c r="B8" s="83">
        <v>30</v>
      </c>
      <c r="C8" s="83">
        <v>30</v>
      </c>
      <c r="D8" s="83">
        <v>30</v>
      </c>
      <c r="E8" s="83">
        <v>30</v>
      </c>
      <c r="F8" s="83">
        <v>30</v>
      </c>
      <c r="G8" s="83">
        <v>30</v>
      </c>
      <c r="H8" s="83">
        <f>SUM(B8:G8)</f>
        <v>180</v>
      </c>
    </row>
    <row r="11" spans="1:9" x14ac:dyDescent="0.25">
      <c r="A11" s="84" t="s">
        <v>25</v>
      </c>
    </row>
    <row r="12" spans="1:9" x14ac:dyDescent="0.25">
      <c r="A12" s="84"/>
    </row>
    <row r="13" spans="1:9" x14ac:dyDescent="0.25">
      <c r="A13" s="84" t="s">
        <v>5</v>
      </c>
    </row>
    <row r="14" spans="1:9" x14ac:dyDescent="0.25">
      <c r="A14" s="84"/>
    </row>
    <row r="15" spans="1:9" x14ac:dyDescent="0.25">
      <c r="A15" s="84" t="s">
        <v>26</v>
      </c>
    </row>
    <row r="16" spans="1:9" x14ac:dyDescent="0.25">
      <c r="A16" s="84"/>
    </row>
    <row r="17" spans="1:1" x14ac:dyDescent="0.25">
      <c r="A17" s="84" t="s">
        <v>27</v>
      </c>
    </row>
    <row r="18" spans="1:1" x14ac:dyDescent="0.25">
      <c r="A18" s="84"/>
    </row>
    <row r="19" spans="1:1" x14ac:dyDescent="0.25">
      <c r="A19" s="84" t="s">
        <v>6</v>
      </c>
    </row>
    <row r="20" spans="1:1" x14ac:dyDescent="0.25">
      <c r="A20" s="84"/>
    </row>
    <row r="21" spans="1:1" x14ac:dyDescent="0.25">
      <c r="A21" s="84" t="s">
        <v>4</v>
      </c>
    </row>
    <row r="22" spans="1:1" x14ac:dyDescent="0.25">
      <c r="A22" s="84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55" zoomScaleNormal="100" workbookViewId="0">
      <selection activeCell="P32" sqref="P32"/>
    </sheetView>
  </sheetViews>
  <sheetFormatPr defaultColWidth="8.7109375" defaultRowHeight="15" x14ac:dyDescent="0.25"/>
  <cols>
    <col min="1" max="16384" width="8.7109375" style="86"/>
  </cols>
  <sheetData>
    <row r="2" spans="2:2" x14ac:dyDescent="0.25">
      <c r="B2" s="85"/>
    </row>
    <row r="89" spans="2:2" ht="18.75" x14ac:dyDescent="0.3">
      <c r="B89" s="87"/>
    </row>
    <row r="303" spans="2:2" ht="18.75" x14ac:dyDescent="0.3">
      <c r="B303" s="87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DA41-C269-487B-A034-11D97E3FCD93}">
  <dimension ref="A1:M37"/>
  <sheetViews>
    <sheetView workbookViewId="0"/>
  </sheetViews>
  <sheetFormatPr defaultRowHeight="15" x14ac:dyDescent="0.25"/>
  <cols>
    <col min="1" max="1" width="21.42578125" bestFit="1" customWidth="1"/>
    <col min="2" max="2" width="20.140625" customWidth="1"/>
    <col min="3" max="3" width="14.5703125" customWidth="1"/>
  </cols>
  <sheetData>
    <row r="1" spans="1:6" x14ac:dyDescent="0.25">
      <c r="A1" t="s">
        <v>1</v>
      </c>
      <c r="B1" s="61"/>
    </row>
    <row r="3" spans="1:6" x14ac:dyDescent="0.25">
      <c r="A3" s="20"/>
    </row>
    <row r="4" spans="1:6" ht="30" x14ac:dyDescent="0.25">
      <c r="A4" s="88" t="s">
        <v>64</v>
      </c>
      <c r="B4" s="63" t="s">
        <v>65</v>
      </c>
      <c r="C4" s="46"/>
    </row>
    <row r="5" spans="1:6" x14ac:dyDescent="0.25">
      <c r="A5" s="6" t="s">
        <v>66</v>
      </c>
      <c r="B5" s="65">
        <v>145</v>
      </c>
      <c r="C5" s="38"/>
      <c r="F5" s="12"/>
    </row>
    <row r="6" spans="1:6" x14ac:dyDescent="0.25">
      <c r="A6" s="6" t="s">
        <v>67</v>
      </c>
      <c r="B6" s="65">
        <v>189.2</v>
      </c>
      <c r="C6" s="38"/>
    </row>
    <row r="7" spans="1:6" x14ac:dyDescent="0.25">
      <c r="A7" s="6" t="s">
        <v>68</v>
      </c>
      <c r="B7" s="65">
        <v>231.3</v>
      </c>
      <c r="C7" s="38"/>
    </row>
    <row r="8" spans="1:6" x14ac:dyDescent="0.25">
      <c r="A8" s="6" t="s">
        <v>69</v>
      </c>
      <c r="B8" s="65">
        <v>158.6</v>
      </c>
      <c r="C8" s="38"/>
    </row>
    <row r="9" spans="1:6" x14ac:dyDescent="0.25">
      <c r="A9" s="6" t="s">
        <v>70</v>
      </c>
      <c r="B9" s="65">
        <v>204.8</v>
      </c>
      <c r="C9" s="38"/>
    </row>
    <row r="10" spans="1:6" x14ac:dyDescent="0.25">
      <c r="A10" s="6" t="s">
        <v>71</v>
      </c>
      <c r="B10" s="65">
        <v>256.8</v>
      </c>
      <c r="C10" s="38"/>
    </row>
    <row r="11" spans="1:6" x14ac:dyDescent="0.25">
      <c r="A11" s="6" t="s">
        <v>72</v>
      </c>
      <c r="B11" s="65">
        <v>273.10000000000002</v>
      </c>
      <c r="C11" s="38"/>
    </row>
    <row r="12" spans="1:6" x14ac:dyDescent="0.25">
      <c r="A12" s="6" t="s">
        <v>73</v>
      </c>
      <c r="B12" s="65">
        <v>221.4</v>
      </c>
      <c r="C12" s="38"/>
    </row>
    <row r="13" spans="1:6" x14ac:dyDescent="0.25">
      <c r="A13" s="6" t="s">
        <v>74</v>
      </c>
      <c r="B13" s="65">
        <v>198.5</v>
      </c>
      <c r="C13" s="38"/>
    </row>
    <row r="14" spans="1:6" x14ac:dyDescent="0.25">
      <c r="A14" s="6" t="s">
        <v>75</v>
      </c>
      <c r="B14" s="65">
        <v>301</v>
      </c>
      <c r="C14" s="38"/>
    </row>
    <row r="15" spans="1:6" x14ac:dyDescent="0.25">
      <c r="A15" s="6" t="s">
        <v>76</v>
      </c>
      <c r="B15" s="65">
        <v>345.7</v>
      </c>
    </row>
    <row r="16" spans="1:6" x14ac:dyDescent="0.25">
      <c r="A16" s="64" t="s">
        <v>77</v>
      </c>
      <c r="B16" s="65">
        <v>275.5</v>
      </c>
    </row>
    <row r="17" spans="1:13" x14ac:dyDescent="0.25">
      <c r="A17" s="6" t="s">
        <v>78</v>
      </c>
      <c r="B17" s="65">
        <v>289.39999999999998</v>
      </c>
    </row>
    <row r="18" spans="1:13" x14ac:dyDescent="0.25">
      <c r="A18" s="64" t="s">
        <v>79</v>
      </c>
      <c r="B18" s="65">
        <v>326.2</v>
      </c>
    </row>
    <row r="19" spans="1:13" x14ac:dyDescent="0.25">
      <c r="A19" s="64" t="s">
        <v>80</v>
      </c>
      <c r="B19" s="65">
        <v>304.10000000000002</v>
      </c>
    </row>
    <row r="20" spans="1:13" x14ac:dyDescent="0.25">
      <c r="A20" s="64" t="s">
        <v>81</v>
      </c>
      <c r="B20" s="65">
        <v>217.7</v>
      </c>
    </row>
    <row r="21" spans="1:13" x14ac:dyDescent="0.25">
      <c r="A21" s="64" t="s">
        <v>82</v>
      </c>
      <c r="B21" s="65">
        <v>189.7</v>
      </c>
      <c r="M21" s="12"/>
    </row>
    <row r="22" spans="1:13" x14ac:dyDescent="0.25">
      <c r="A22" s="64" t="s">
        <v>83</v>
      </c>
      <c r="B22" s="65">
        <v>162.69999999999999</v>
      </c>
      <c r="M22" s="12"/>
    </row>
    <row r="23" spans="1:13" x14ac:dyDescent="0.25">
      <c r="A23" s="64" t="s">
        <v>84</v>
      </c>
      <c r="B23" s="65">
        <v>174.8</v>
      </c>
      <c r="M23" s="12"/>
    </row>
    <row r="24" spans="1:13" x14ac:dyDescent="0.25">
      <c r="M24" s="12"/>
    </row>
    <row r="37" spans="1:2" x14ac:dyDescent="0.25">
      <c r="A37" s="43"/>
      <c r="B37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833E-1995-458E-A143-6EC4B57ECC74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32</v>
      </c>
    </row>
    <row r="3" spans="1:7" x14ac:dyDescent="0.25">
      <c r="C3" s="12"/>
      <c r="E3" s="12"/>
    </row>
    <row r="4" spans="1:7" x14ac:dyDescent="0.25">
      <c r="A4" s="66" t="s">
        <v>85</v>
      </c>
      <c r="B4" s="66" t="s">
        <v>103</v>
      </c>
      <c r="C4" s="12"/>
      <c r="E4" s="3"/>
      <c r="F4" s="50"/>
      <c r="G4" s="18"/>
    </row>
    <row r="5" spans="1:7" x14ac:dyDescent="0.25">
      <c r="A5" s="68">
        <v>1</v>
      </c>
      <c r="B5" s="68">
        <v>65</v>
      </c>
      <c r="C5" s="12"/>
      <c r="E5" s="49"/>
    </row>
    <row r="6" spans="1:7" x14ac:dyDescent="0.25">
      <c r="A6" s="68">
        <v>2</v>
      </c>
      <c r="B6" s="68">
        <v>148</v>
      </c>
      <c r="C6" s="12"/>
      <c r="E6" s="49"/>
    </row>
    <row r="7" spans="1:7" x14ac:dyDescent="0.25">
      <c r="A7" s="68">
        <v>3</v>
      </c>
      <c r="B7" s="68">
        <v>91</v>
      </c>
      <c r="C7" s="12"/>
      <c r="E7" s="49"/>
    </row>
    <row r="8" spans="1:7" x14ac:dyDescent="0.25">
      <c r="A8" s="68">
        <v>4</v>
      </c>
      <c r="B8" s="68">
        <v>70</v>
      </c>
      <c r="C8" s="12"/>
      <c r="E8" s="49"/>
    </row>
    <row r="9" spans="1:7" x14ac:dyDescent="0.25">
      <c r="A9" s="68">
        <v>5</v>
      </c>
      <c r="B9" s="68">
        <v>140</v>
      </c>
      <c r="C9" s="12"/>
      <c r="E9" s="49"/>
    </row>
    <row r="10" spans="1:7" x14ac:dyDescent="0.25">
      <c r="A10" s="68">
        <v>6</v>
      </c>
      <c r="B10" s="68">
        <v>30</v>
      </c>
      <c r="C10" s="12"/>
      <c r="E10" s="49"/>
    </row>
    <row r="11" spans="1:7" x14ac:dyDescent="0.25">
      <c r="A11" s="68">
        <v>7</v>
      </c>
      <c r="B11" s="68">
        <v>129</v>
      </c>
      <c r="C11" s="12"/>
      <c r="E11" s="49"/>
    </row>
    <row r="12" spans="1:7" x14ac:dyDescent="0.25">
      <c r="A12" s="68">
        <v>8</v>
      </c>
      <c r="B12" s="68">
        <v>84</v>
      </c>
      <c r="C12" s="12"/>
      <c r="E12" s="49"/>
    </row>
    <row r="13" spans="1:7" x14ac:dyDescent="0.25">
      <c r="A13" s="68">
        <v>9</v>
      </c>
      <c r="B13" s="68">
        <v>88</v>
      </c>
      <c r="C13" s="12"/>
      <c r="E13" s="49"/>
    </row>
    <row r="14" spans="1:7" x14ac:dyDescent="0.25">
      <c r="A14" s="68">
        <v>10</v>
      </c>
      <c r="B14" s="68">
        <v>133</v>
      </c>
      <c r="C14" s="12"/>
      <c r="E14" s="49"/>
    </row>
    <row r="15" spans="1:7" x14ac:dyDescent="0.25">
      <c r="A15" s="68">
        <v>11</v>
      </c>
      <c r="B15" s="68">
        <v>52</v>
      </c>
      <c r="C15" s="12"/>
    </row>
    <row r="16" spans="1:7" x14ac:dyDescent="0.25">
      <c r="A16" s="68">
        <v>12</v>
      </c>
      <c r="B16" s="68">
        <v>108</v>
      </c>
      <c r="C16" s="12"/>
    </row>
    <row r="17" spans="1:4" x14ac:dyDescent="0.25">
      <c r="A17" s="68">
        <v>13</v>
      </c>
      <c r="B17" s="68">
        <v>152</v>
      </c>
      <c r="C17" s="12"/>
    </row>
    <row r="18" spans="1:4" x14ac:dyDescent="0.25">
      <c r="A18" s="68">
        <v>14</v>
      </c>
      <c r="B18" s="68">
        <v>8</v>
      </c>
      <c r="C18" s="12"/>
      <c r="D18" s="48"/>
    </row>
    <row r="19" spans="1:4" x14ac:dyDescent="0.25">
      <c r="A19" s="68">
        <v>15</v>
      </c>
      <c r="B19" s="68">
        <v>127</v>
      </c>
      <c r="D19" s="47"/>
    </row>
    <row r="20" spans="1:4" x14ac:dyDescent="0.25">
      <c r="A20" s="68">
        <v>16</v>
      </c>
      <c r="B20" s="68">
        <v>82</v>
      </c>
      <c r="D20" s="47"/>
    </row>
    <row r="21" spans="1:4" x14ac:dyDescent="0.25">
      <c r="A21" s="68">
        <v>17</v>
      </c>
      <c r="B21" s="68">
        <v>78</v>
      </c>
      <c r="D21" s="47"/>
    </row>
    <row r="22" spans="1:4" x14ac:dyDescent="0.25">
      <c r="A22" s="68">
        <v>18</v>
      </c>
      <c r="B22" s="68">
        <v>132</v>
      </c>
      <c r="D22" s="47"/>
    </row>
    <row r="23" spans="1:4" x14ac:dyDescent="0.25">
      <c r="A23" s="68">
        <v>19</v>
      </c>
      <c r="B23" s="68">
        <v>16</v>
      </c>
      <c r="D23" s="47"/>
    </row>
    <row r="24" spans="1:4" x14ac:dyDescent="0.25">
      <c r="A24" s="68">
        <v>20</v>
      </c>
      <c r="B24" s="68">
        <v>8</v>
      </c>
      <c r="D24" s="47"/>
    </row>
    <row r="25" spans="1:4" x14ac:dyDescent="0.25">
      <c r="A25" s="68">
        <v>21</v>
      </c>
      <c r="B25" s="68">
        <v>41</v>
      </c>
      <c r="D25" s="47"/>
    </row>
    <row r="26" spans="1:4" x14ac:dyDescent="0.25">
      <c r="A26" s="68">
        <v>22</v>
      </c>
      <c r="B26" s="68">
        <v>18</v>
      </c>
      <c r="D26" s="47"/>
    </row>
    <row r="27" spans="1:4" x14ac:dyDescent="0.25">
      <c r="A27" s="68">
        <v>23</v>
      </c>
      <c r="B27" s="68">
        <v>83</v>
      </c>
      <c r="D27" s="47"/>
    </row>
    <row r="28" spans="1:4" x14ac:dyDescent="0.25">
      <c r="A28" s="68">
        <v>24</v>
      </c>
      <c r="B28" s="68">
        <v>44</v>
      </c>
      <c r="D28" s="47"/>
    </row>
    <row r="29" spans="1:4" x14ac:dyDescent="0.25">
      <c r="B29" s="47"/>
    </row>
    <row r="30" spans="1:4" x14ac:dyDescent="0.25">
      <c r="B30" s="47"/>
    </row>
    <row r="31" spans="1:4" x14ac:dyDescent="0.25">
      <c r="B31" s="47"/>
    </row>
    <row r="32" spans="1:4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7"/>
    </row>
    <row r="84" spans="2:2" x14ac:dyDescent="0.25">
      <c r="B84" s="47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4" x14ac:dyDescent="0.25">
      <c r="B97" s="47"/>
    </row>
    <row r="98" spans="2:4" x14ac:dyDescent="0.25">
      <c r="B98" s="47"/>
    </row>
    <row r="99" spans="2:4" x14ac:dyDescent="0.25">
      <c r="B99" s="47"/>
    </row>
    <row r="100" spans="2:4" x14ac:dyDescent="0.25">
      <c r="B100" s="47"/>
    </row>
    <row r="101" spans="2:4" x14ac:dyDescent="0.25">
      <c r="B101" s="47"/>
    </row>
    <row r="102" spans="2:4" x14ac:dyDescent="0.25">
      <c r="B102" s="47"/>
    </row>
    <row r="103" spans="2:4" x14ac:dyDescent="0.25">
      <c r="B103" s="47"/>
    </row>
    <row r="104" spans="2:4" x14ac:dyDescent="0.25">
      <c r="B104" s="47"/>
    </row>
    <row r="105" spans="2:4" x14ac:dyDescent="0.25">
      <c r="D105" s="47"/>
    </row>
    <row r="106" spans="2:4" x14ac:dyDescent="0.25">
      <c r="D106" s="47"/>
    </row>
    <row r="107" spans="2:4" x14ac:dyDescent="0.25">
      <c r="D107" s="47"/>
    </row>
    <row r="108" spans="2:4" x14ac:dyDescent="0.25">
      <c r="D108" s="47"/>
    </row>
    <row r="109" spans="2:4" x14ac:dyDescent="0.25">
      <c r="D109" s="47"/>
    </row>
    <row r="110" spans="2:4" x14ac:dyDescent="0.25">
      <c r="D110" s="47"/>
    </row>
    <row r="111" spans="2:4" x14ac:dyDescent="0.25">
      <c r="D111" s="47"/>
    </row>
    <row r="112" spans="2:4" x14ac:dyDescent="0.25">
      <c r="D112" s="47"/>
    </row>
    <row r="113" spans="4:4" x14ac:dyDescent="0.25">
      <c r="D113" s="47"/>
    </row>
    <row r="114" spans="4:4" x14ac:dyDescent="0.25">
      <c r="D114" s="47"/>
    </row>
    <row r="115" spans="4:4" x14ac:dyDescent="0.25">
      <c r="D115" s="47"/>
    </row>
    <row r="116" spans="4:4" x14ac:dyDescent="0.25">
      <c r="D116" s="47"/>
    </row>
    <row r="117" spans="4:4" x14ac:dyDescent="0.25">
      <c r="D117" s="47"/>
    </row>
    <row r="118" spans="4:4" x14ac:dyDescent="0.2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4C4B-29BD-42E9-ADEC-DB3BD1566B6E}">
  <dimension ref="A1:H24"/>
  <sheetViews>
    <sheetView zoomScaleNormal="100" workbookViewId="0"/>
  </sheetViews>
  <sheetFormatPr defaultRowHeight="15" x14ac:dyDescent="0.25"/>
  <cols>
    <col min="1" max="1" width="24.285156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2</v>
      </c>
    </row>
    <row r="4" spans="1:8" ht="45.75" thickBot="1" x14ac:dyDescent="0.3">
      <c r="A4" s="67" t="s">
        <v>33</v>
      </c>
      <c r="B4" s="10" t="s">
        <v>34</v>
      </c>
      <c r="C4" s="10" t="s">
        <v>104</v>
      </c>
      <c r="E4" s="20"/>
      <c r="F4" s="44"/>
    </row>
    <row r="5" spans="1:8" x14ac:dyDescent="0.25">
      <c r="A5" s="9">
        <v>1</v>
      </c>
      <c r="B5" s="8">
        <v>29</v>
      </c>
      <c r="C5" s="8">
        <v>165</v>
      </c>
      <c r="D5" s="43"/>
      <c r="E5" s="43"/>
      <c r="F5" s="43"/>
      <c r="G5" s="43"/>
      <c r="H5" s="43"/>
    </row>
    <row r="6" spans="1:8" x14ac:dyDescent="0.25">
      <c r="A6" s="6">
        <v>2</v>
      </c>
      <c r="B6" s="7">
        <v>34</v>
      </c>
      <c r="C6" s="7">
        <v>220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51</v>
      </c>
      <c r="C7" s="7">
        <v>330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46</v>
      </c>
      <c r="C8" s="7">
        <v>275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39</v>
      </c>
      <c r="C9" s="7">
        <v>245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22</v>
      </c>
      <c r="C10" s="7">
        <v>110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56</v>
      </c>
      <c r="C11" s="7">
        <v>385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51</v>
      </c>
      <c r="C12" s="7">
        <v>355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34</v>
      </c>
      <c r="C13" s="7">
        <v>192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29</v>
      </c>
      <c r="C14" s="7">
        <v>165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62</v>
      </c>
      <c r="C15" s="7">
        <v>413</v>
      </c>
    </row>
    <row r="16" spans="1:8" x14ac:dyDescent="0.25">
      <c r="A16" s="6">
        <v>12</v>
      </c>
      <c r="B16" s="7">
        <v>34</v>
      </c>
      <c r="C16" s="7">
        <v>203</v>
      </c>
      <c r="D16" s="42"/>
      <c r="E16" s="42"/>
      <c r="G16" s="41"/>
      <c r="H16" s="39"/>
    </row>
    <row r="17" spans="1:8" x14ac:dyDescent="0.25">
      <c r="A17" s="9">
        <v>13</v>
      </c>
      <c r="B17" s="7">
        <v>46</v>
      </c>
      <c r="C17" s="7">
        <v>245</v>
      </c>
      <c r="D17" s="42"/>
      <c r="E17" s="42"/>
      <c r="G17" s="41"/>
      <c r="H17" s="39"/>
    </row>
    <row r="18" spans="1:8" x14ac:dyDescent="0.25">
      <c r="A18" s="6">
        <v>14</v>
      </c>
      <c r="B18" s="7">
        <v>51</v>
      </c>
      <c r="C18" s="7">
        <v>301</v>
      </c>
      <c r="D18" s="42"/>
      <c r="E18" s="42"/>
      <c r="G18" s="40"/>
      <c r="H18" s="39"/>
    </row>
    <row r="19" spans="1:8" x14ac:dyDescent="0.25">
      <c r="A19" s="6">
        <v>15</v>
      </c>
      <c r="B19" s="7">
        <v>39</v>
      </c>
      <c r="C19" s="7">
        <v>220</v>
      </c>
      <c r="G19" s="40"/>
      <c r="H19" s="39"/>
    </row>
    <row r="20" spans="1:8" x14ac:dyDescent="0.25">
      <c r="A20" s="6">
        <v>16</v>
      </c>
      <c r="B20" s="7">
        <v>56</v>
      </c>
      <c r="C20" s="7">
        <v>355</v>
      </c>
    </row>
    <row r="21" spans="1:8" x14ac:dyDescent="0.25">
      <c r="A21" s="9">
        <v>17</v>
      </c>
      <c r="B21" s="7">
        <v>62</v>
      </c>
      <c r="C21" s="7">
        <v>385</v>
      </c>
    </row>
    <row r="22" spans="1:8" x14ac:dyDescent="0.25">
      <c r="A22" s="6">
        <v>18</v>
      </c>
      <c r="B22" s="7">
        <v>68</v>
      </c>
      <c r="C22" s="7">
        <v>413</v>
      </c>
    </row>
    <row r="23" spans="1:8" x14ac:dyDescent="0.25">
      <c r="A23" s="6">
        <v>19</v>
      </c>
      <c r="B23" s="7">
        <v>39</v>
      </c>
      <c r="C23" s="7">
        <v>220</v>
      </c>
    </row>
    <row r="24" spans="1:8" x14ac:dyDescent="0.25">
      <c r="A24" s="6">
        <v>20</v>
      </c>
      <c r="B24" s="7">
        <v>46</v>
      </c>
      <c r="C24" s="7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83DF-709B-4E87-9F6C-C4A9E73857AA}">
  <dimension ref="A1:P19"/>
  <sheetViews>
    <sheetView workbookViewId="0">
      <selection activeCell="N21" sqref="N21"/>
    </sheetView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2.5703125" style="23" bestFit="1" customWidth="1"/>
    <col min="5" max="16384" width="9.140625" style="23"/>
  </cols>
  <sheetData>
    <row r="1" spans="1:16" x14ac:dyDescent="0.25">
      <c r="A1" t="s">
        <v>2</v>
      </c>
      <c r="B1" s="61" t="s">
        <v>31</v>
      </c>
    </row>
    <row r="3" spans="1:16" x14ac:dyDescent="0.25">
      <c r="A3" s="20"/>
      <c r="B3"/>
      <c r="C3" s="35"/>
      <c r="D3" s="26"/>
      <c r="E3" s="26"/>
    </row>
    <row r="4" spans="1:16" ht="30" x14ac:dyDescent="0.25">
      <c r="A4" s="69" t="s">
        <v>3</v>
      </c>
      <c r="B4" s="69" t="s">
        <v>86</v>
      </c>
    </row>
    <row r="5" spans="1:16" x14ac:dyDescent="0.25">
      <c r="A5" s="89">
        <v>2013</v>
      </c>
      <c r="B5" s="89">
        <v>210</v>
      </c>
    </row>
    <row r="6" spans="1:16" x14ac:dyDescent="0.25">
      <c r="A6" s="89">
        <v>2014</v>
      </c>
      <c r="B6" s="89">
        <v>245</v>
      </c>
    </row>
    <row r="7" spans="1:16" x14ac:dyDescent="0.25">
      <c r="A7" s="89">
        <v>2015</v>
      </c>
      <c r="B7" s="89">
        <v>280</v>
      </c>
      <c r="D7" s="99">
        <f>AVERAGE(B5:B11)</f>
        <v>327.14285714285717</v>
      </c>
      <c r="E7" s="23" t="s">
        <v>106</v>
      </c>
      <c r="F7" s="100" t="s">
        <v>107</v>
      </c>
    </row>
    <row r="8" spans="1:16" x14ac:dyDescent="0.25">
      <c r="A8" s="89">
        <v>2016</v>
      </c>
      <c r="B8" s="89">
        <v>320</v>
      </c>
    </row>
    <row r="9" spans="1:16" x14ac:dyDescent="0.25">
      <c r="A9" s="89">
        <v>2017</v>
      </c>
      <c r="B9" s="89">
        <v>365</v>
      </c>
    </row>
    <row r="10" spans="1:16" x14ac:dyDescent="0.25">
      <c r="A10" s="89">
        <v>2018</v>
      </c>
      <c r="B10" s="89">
        <v>410</v>
      </c>
    </row>
    <row r="11" spans="1:16" x14ac:dyDescent="0.25">
      <c r="A11" s="89">
        <v>2019</v>
      </c>
      <c r="B11" s="89">
        <v>460</v>
      </c>
      <c r="E11"/>
    </row>
    <row r="12" spans="1:16" x14ac:dyDescent="0.25">
      <c r="A12"/>
      <c r="C12" s="19"/>
      <c r="D12" s="19"/>
    </row>
    <row r="13" spans="1:16" x14ac:dyDescent="0.25">
      <c r="A13" s="32"/>
      <c r="C13"/>
      <c r="D13" s="34"/>
      <c r="E13"/>
      <c r="P13" s="19"/>
    </row>
    <row r="15" spans="1:16" x14ac:dyDescent="0.25">
      <c r="A15"/>
      <c r="C15" s="19"/>
      <c r="D15" s="19"/>
    </row>
    <row r="16" spans="1:16" x14ac:dyDescent="0.25"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tabSelected="1" workbookViewId="0">
      <selection activeCell="E25" sqref="E25"/>
    </sheetView>
  </sheetViews>
  <sheetFormatPr defaultRowHeight="15" x14ac:dyDescent="0.25"/>
  <cols>
    <col min="1" max="1" width="24.5703125" customWidth="1"/>
    <col min="2" max="2" width="15.85546875" customWidth="1"/>
    <col min="4" max="4" width="39.5703125" customWidth="1"/>
  </cols>
  <sheetData>
    <row r="1" spans="1:12" x14ac:dyDescent="0.25">
      <c r="A1" t="s">
        <v>28</v>
      </c>
    </row>
    <row r="4" spans="1:12" x14ac:dyDescent="0.25">
      <c r="A4" s="20"/>
    </row>
    <row r="5" spans="1:12" ht="15.75" thickBot="1" x14ac:dyDescent="0.3">
      <c r="A5" s="10" t="s">
        <v>35</v>
      </c>
      <c r="B5" s="10" t="s">
        <v>56</v>
      </c>
    </row>
    <row r="6" spans="1:12" x14ac:dyDescent="0.25">
      <c r="A6" s="9" t="s">
        <v>36</v>
      </c>
      <c r="B6" s="4">
        <v>720</v>
      </c>
      <c r="D6" s="103" t="s">
        <v>112</v>
      </c>
      <c r="E6">
        <f>QUARTILE(B6:B25,1)</f>
        <v>345</v>
      </c>
    </row>
    <row r="7" spans="1:12" x14ac:dyDescent="0.25">
      <c r="A7" s="6" t="s">
        <v>37</v>
      </c>
      <c r="B7" s="2">
        <v>680</v>
      </c>
      <c r="D7" s="37"/>
      <c r="L7" s="12"/>
    </row>
    <row r="8" spans="1:12" x14ac:dyDescent="0.25">
      <c r="A8" s="6" t="s">
        <v>38</v>
      </c>
      <c r="B8" s="2">
        <v>650</v>
      </c>
    </row>
    <row r="9" spans="1:12" x14ac:dyDescent="0.25">
      <c r="A9" s="6" t="s">
        <v>39</v>
      </c>
      <c r="B9" s="2">
        <v>600</v>
      </c>
      <c r="D9" s="12" t="s">
        <v>108</v>
      </c>
      <c r="E9">
        <f>AVERAGE(B6:B25)</f>
        <v>457</v>
      </c>
    </row>
    <row r="10" spans="1:12" x14ac:dyDescent="0.25">
      <c r="A10" s="6" t="s">
        <v>40</v>
      </c>
      <c r="B10" s="2">
        <v>580</v>
      </c>
      <c r="D10" s="37"/>
      <c r="L10" s="12"/>
    </row>
    <row r="11" spans="1:12" x14ac:dyDescent="0.25">
      <c r="A11" s="6" t="s">
        <v>41</v>
      </c>
      <c r="B11" s="2">
        <v>560</v>
      </c>
      <c r="D11" s="37" t="s">
        <v>109</v>
      </c>
      <c r="F11">
        <f>STDEVP(B6:B25)</f>
        <v>137.77155003846042</v>
      </c>
    </row>
    <row r="12" spans="1:12" x14ac:dyDescent="0.25">
      <c r="A12" s="6" t="s">
        <v>42</v>
      </c>
      <c r="B12" s="2">
        <v>530</v>
      </c>
    </row>
    <row r="13" spans="1:12" x14ac:dyDescent="0.25">
      <c r="A13" s="6" t="s">
        <v>43</v>
      </c>
      <c r="B13" s="2">
        <v>500</v>
      </c>
      <c r="D13" s="101" t="s">
        <v>110</v>
      </c>
      <c r="G13" s="102">
        <f>F11/E9</f>
        <v>0.30146947492004467</v>
      </c>
      <c r="L13" s="12"/>
    </row>
    <row r="14" spans="1:12" x14ac:dyDescent="0.25">
      <c r="A14" s="6" t="s">
        <v>44</v>
      </c>
      <c r="B14" s="2">
        <v>470</v>
      </c>
    </row>
    <row r="15" spans="1:12" x14ac:dyDescent="0.25">
      <c r="A15" s="6" t="s">
        <v>45</v>
      </c>
      <c r="B15" s="2">
        <v>450</v>
      </c>
      <c r="D15" t="s">
        <v>111</v>
      </c>
    </row>
    <row r="16" spans="1:12" x14ac:dyDescent="0.25">
      <c r="A16" s="6" t="s">
        <v>46</v>
      </c>
      <c r="B16" s="2">
        <v>430</v>
      </c>
      <c r="D16" s="37"/>
      <c r="L16" s="12"/>
    </row>
    <row r="17" spans="1:12" x14ac:dyDescent="0.25">
      <c r="A17" s="6" t="s">
        <v>47</v>
      </c>
      <c r="B17" s="2">
        <v>410</v>
      </c>
      <c r="D17" t="s">
        <v>113</v>
      </c>
      <c r="F17">
        <f>MEDIAN(B6:B25)</f>
        <v>440</v>
      </c>
    </row>
    <row r="18" spans="1:12" x14ac:dyDescent="0.25">
      <c r="A18" s="6" t="s">
        <v>48</v>
      </c>
      <c r="B18" s="2">
        <v>390</v>
      </c>
    </row>
    <row r="19" spans="1:12" x14ac:dyDescent="0.25">
      <c r="A19" s="6" t="s">
        <v>49</v>
      </c>
      <c r="B19" s="2">
        <v>370</v>
      </c>
      <c r="D19" s="101" t="s">
        <v>114</v>
      </c>
      <c r="F19" s="101">
        <f>PERCENTILE(B6:B25,12%)</f>
        <v>295.60000000000002</v>
      </c>
      <c r="L19" s="12"/>
    </row>
    <row r="20" spans="1:12" x14ac:dyDescent="0.25">
      <c r="A20" s="6" t="s">
        <v>50</v>
      </c>
      <c r="B20" s="2">
        <v>350</v>
      </c>
    </row>
    <row r="21" spans="1:12" x14ac:dyDescent="0.25">
      <c r="A21" s="6" t="s">
        <v>51</v>
      </c>
      <c r="B21" s="2">
        <v>330</v>
      </c>
    </row>
    <row r="22" spans="1:12" x14ac:dyDescent="0.25">
      <c r="A22" s="6" t="s">
        <v>52</v>
      </c>
      <c r="B22" s="2">
        <v>310</v>
      </c>
      <c r="L22" s="12"/>
    </row>
    <row r="23" spans="1:12" x14ac:dyDescent="0.25">
      <c r="A23" s="6" t="s">
        <v>53</v>
      </c>
      <c r="B23" s="2">
        <v>290</v>
      </c>
      <c r="D23" s="36"/>
    </row>
    <row r="24" spans="1:12" x14ac:dyDescent="0.25">
      <c r="A24" s="6" t="s">
        <v>54</v>
      </c>
      <c r="B24" s="2">
        <v>270</v>
      </c>
    </row>
    <row r="25" spans="1:12" x14ac:dyDescent="0.25">
      <c r="A25" s="6" t="s">
        <v>55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>
      <selection activeCell="J22" sqref="J22"/>
    </sheetView>
  </sheetViews>
  <sheetFormatPr defaultRowHeight="15" x14ac:dyDescent="0.25"/>
  <cols>
    <col min="1" max="1" width="18.5703125" customWidth="1"/>
    <col min="2" max="2" width="14.140625" customWidth="1"/>
    <col min="3" max="7" width="10.28515625" customWidth="1"/>
    <col min="8" max="8" width="6.5703125" customWidth="1"/>
    <col min="9" max="9" width="5.5703125" customWidth="1"/>
    <col min="10" max="10" width="9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20" t="s">
        <v>29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3">
      <c r="A4" s="53" t="s">
        <v>58</v>
      </c>
      <c r="B4" s="53" t="s">
        <v>57</v>
      </c>
      <c r="C4" s="92" t="s">
        <v>98</v>
      </c>
      <c r="D4" s="93" t="s">
        <v>99</v>
      </c>
      <c r="E4" s="93" t="s">
        <v>100</v>
      </c>
      <c r="F4" s="93" t="s">
        <v>101</v>
      </c>
      <c r="G4" s="93" t="s">
        <v>102</v>
      </c>
      <c r="H4" s="51"/>
      <c r="I4" s="51"/>
      <c r="J4" s="51"/>
      <c r="K4" s="51"/>
      <c r="L4" s="51"/>
    </row>
    <row r="5" spans="1:13" ht="16.5" thickBot="1" x14ac:dyDescent="0.3">
      <c r="A5" s="70">
        <v>1.4</v>
      </c>
      <c r="B5" s="55">
        <v>70</v>
      </c>
      <c r="C5" s="94" cm="1">
        <f t="array" ref="C5:C25">A5:A25/$M$13</f>
        <v>0.64052287581699341</v>
      </c>
      <c r="D5" s="94" cm="1">
        <f t="array" ref="D5:D25">B5:B25/$M$15</f>
        <v>0.74695121951219512</v>
      </c>
      <c r="E5" s="94">
        <f>C5*D5</f>
        <v>0.47843934321696152</v>
      </c>
      <c r="F5" s="94">
        <f>C5^2</f>
        <v>0.41026955444487156</v>
      </c>
      <c r="G5" s="94">
        <f>D5^2</f>
        <v>0.55793612433075546</v>
      </c>
      <c r="H5" s="51"/>
      <c r="I5" s="51"/>
      <c r="J5" s="51"/>
      <c r="K5" s="51"/>
      <c r="L5" s="51"/>
    </row>
    <row r="6" spans="1:13" ht="16.5" thickBot="1" x14ac:dyDescent="0.3">
      <c r="A6" s="71">
        <v>1.5</v>
      </c>
      <c r="B6" s="56">
        <v>73</v>
      </c>
      <c r="C6" s="94">
        <v>0.68627450980392146</v>
      </c>
      <c r="D6" s="94">
        <v>0.77896341463414642</v>
      </c>
      <c r="E6" s="94">
        <f t="shared" ref="E6:E25" si="0">C6*D6</f>
        <v>0.53458273553323765</v>
      </c>
      <c r="F6" s="94">
        <f t="shared" ref="F6:F25" si="1">C6^2</f>
        <v>0.47097270280661269</v>
      </c>
      <c r="G6" s="94">
        <f t="shared" ref="G6:G25" si="2">D6^2</f>
        <v>0.60678400133848909</v>
      </c>
      <c r="H6" s="51"/>
      <c r="I6" s="51"/>
      <c r="J6" s="51"/>
      <c r="K6" s="51"/>
      <c r="L6" s="51"/>
    </row>
    <row r="7" spans="1:13" ht="16.5" thickBot="1" x14ac:dyDescent="0.3">
      <c r="A7" s="71">
        <v>2</v>
      </c>
      <c r="B7" s="56">
        <v>90</v>
      </c>
      <c r="C7" s="94">
        <v>0.91503267973856195</v>
      </c>
      <c r="D7" s="94">
        <v>0.96036585365853666</v>
      </c>
      <c r="E7" s="94">
        <f t="shared" si="0"/>
        <v>0.8787661406025824</v>
      </c>
      <c r="F7" s="94">
        <f t="shared" si="1"/>
        <v>0.83728480498953373</v>
      </c>
      <c r="G7" s="94">
        <f t="shared" si="2"/>
        <v>0.92230257287328987</v>
      </c>
      <c r="H7" s="51"/>
      <c r="I7" s="51"/>
      <c r="J7" s="51"/>
      <c r="K7" s="51"/>
      <c r="L7" s="51"/>
    </row>
    <row r="8" spans="1:13" ht="16.5" thickBot="1" x14ac:dyDescent="0.3">
      <c r="A8" s="71">
        <v>2.1</v>
      </c>
      <c r="B8" s="56">
        <v>95</v>
      </c>
      <c r="C8" s="94">
        <v>0.96078431372549011</v>
      </c>
      <c r="D8" s="94">
        <v>1.0137195121951219</v>
      </c>
      <c r="E8" s="94">
        <f t="shared" si="0"/>
        <v>0.97396580583452885</v>
      </c>
      <c r="F8" s="94">
        <f t="shared" si="1"/>
        <v>0.92310649750096097</v>
      </c>
      <c r="G8" s="94">
        <f t="shared" si="2"/>
        <v>1.027627249405116</v>
      </c>
      <c r="H8" s="51"/>
      <c r="I8" s="51"/>
      <c r="J8" s="51"/>
      <c r="K8" s="51"/>
      <c r="L8" s="51"/>
    </row>
    <row r="9" spans="1:13" ht="16.5" thickBot="1" x14ac:dyDescent="0.3">
      <c r="A9" s="71">
        <v>2.4</v>
      </c>
      <c r="B9" s="56">
        <v>100</v>
      </c>
      <c r="C9" s="94">
        <v>1.0980392156862744</v>
      </c>
      <c r="D9" s="94">
        <v>1.0670731707317074</v>
      </c>
      <c r="E9" s="94">
        <f>C9*D9</f>
        <v>1.1716881874701099</v>
      </c>
      <c r="F9" s="94">
        <f t="shared" si="1"/>
        <v>1.2056901191849285</v>
      </c>
      <c r="G9" s="94">
        <f t="shared" si="2"/>
        <v>1.1386451516954195</v>
      </c>
      <c r="H9" s="51"/>
      <c r="I9" s="51"/>
      <c r="J9" s="51"/>
      <c r="K9" s="51"/>
      <c r="L9" s="51"/>
    </row>
    <row r="10" spans="1:13" ht="16.5" thickBot="1" x14ac:dyDescent="0.3">
      <c r="A10" s="71">
        <v>1.9</v>
      </c>
      <c r="B10" s="56">
        <v>82</v>
      </c>
      <c r="C10" s="94">
        <v>0.8692810457516339</v>
      </c>
      <c r="D10" s="94">
        <v>0.87500000000000011</v>
      </c>
      <c r="E10" s="94">
        <f t="shared" si="0"/>
        <v>0.7606209150326797</v>
      </c>
      <c r="F10" s="94">
        <f t="shared" si="1"/>
        <v>0.75564953650305422</v>
      </c>
      <c r="G10" s="94">
        <f t="shared" si="2"/>
        <v>0.76562500000000022</v>
      </c>
      <c r="H10" s="51"/>
      <c r="I10" s="51"/>
      <c r="J10" s="51"/>
      <c r="K10" s="51"/>
      <c r="L10" s="51"/>
    </row>
    <row r="11" spans="1:13" ht="16.5" thickBot="1" x14ac:dyDescent="0.3">
      <c r="A11" s="71">
        <v>2.2000000000000002</v>
      </c>
      <c r="B11" s="56">
        <v>92</v>
      </c>
      <c r="C11" s="94">
        <v>1.0065359477124183</v>
      </c>
      <c r="D11" s="94">
        <v>0.98170731707317083</v>
      </c>
      <c r="E11" s="94">
        <f t="shared" si="0"/>
        <v>0.9881237047664595</v>
      </c>
      <c r="F11" s="94">
        <f t="shared" si="1"/>
        <v>1.0131146140373359</v>
      </c>
      <c r="G11" s="94">
        <f t="shared" si="2"/>
        <v>0.9637492563950032</v>
      </c>
      <c r="H11" s="51"/>
      <c r="I11" s="51"/>
      <c r="J11" s="51"/>
      <c r="K11" s="51"/>
      <c r="L11" s="51"/>
    </row>
    <row r="12" spans="1:13" ht="16.5" thickBot="1" x14ac:dyDescent="0.3">
      <c r="A12" s="70">
        <v>2.6</v>
      </c>
      <c r="B12" s="55">
        <v>105</v>
      </c>
      <c r="C12" s="94">
        <v>1.1895424836601307</v>
      </c>
      <c r="D12" s="94">
        <v>1.1204268292682928</v>
      </c>
      <c r="E12" s="94">
        <f t="shared" si="0"/>
        <v>1.3327953132472503</v>
      </c>
      <c r="F12" s="94">
        <f t="shared" si="1"/>
        <v>1.4150113204323123</v>
      </c>
      <c r="G12" s="94">
        <f t="shared" si="2"/>
        <v>1.2553562797442002</v>
      </c>
      <c r="H12" s="51"/>
      <c r="I12" s="51"/>
      <c r="J12" s="51"/>
      <c r="K12" s="51"/>
      <c r="L12" s="51"/>
    </row>
    <row r="13" spans="1:13" ht="16.5" thickBot="1" x14ac:dyDescent="0.3">
      <c r="A13" s="71">
        <v>2.2999999999999998</v>
      </c>
      <c r="B13" s="56">
        <v>98</v>
      </c>
      <c r="C13" s="94">
        <v>1.0522875816993462</v>
      </c>
      <c r="D13" s="94">
        <v>1.0457317073170733</v>
      </c>
      <c r="E13" s="94">
        <f t="shared" si="0"/>
        <v>1.1004104893990116</v>
      </c>
      <c r="F13" s="94">
        <f t="shared" si="1"/>
        <v>1.1073091545986582</v>
      </c>
      <c r="G13" s="94">
        <f t="shared" si="2"/>
        <v>1.0935548036882812</v>
      </c>
      <c r="H13" s="51"/>
      <c r="I13" s="51"/>
      <c r="J13" s="51"/>
      <c r="K13" s="51" t="s">
        <v>115</v>
      </c>
      <c r="L13" s="51"/>
      <c r="M13" s="14">
        <f>AVERAGE(A5:A25)</f>
        <v>2.1857142857142859</v>
      </c>
    </row>
    <row r="14" spans="1:13" ht="16.5" thickBot="1" x14ac:dyDescent="0.3">
      <c r="A14" s="71">
        <v>2</v>
      </c>
      <c r="B14" s="56">
        <v>86</v>
      </c>
      <c r="C14" s="94">
        <v>0.91503267973856195</v>
      </c>
      <c r="D14" s="94">
        <v>0.91768292682926833</v>
      </c>
      <c r="E14" s="94">
        <f t="shared" si="0"/>
        <v>0.83970986768691203</v>
      </c>
      <c r="F14" s="94">
        <f t="shared" si="1"/>
        <v>0.83728480498953373</v>
      </c>
      <c r="G14" s="94">
        <f t="shared" si="2"/>
        <v>0.84214195419393223</v>
      </c>
    </row>
    <row r="15" spans="1:13" ht="16.5" thickBot="1" x14ac:dyDescent="0.3">
      <c r="A15" s="71">
        <v>2.1</v>
      </c>
      <c r="B15" s="56">
        <v>90</v>
      </c>
      <c r="C15" s="94">
        <v>0.96078431372549011</v>
      </c>
      <c r="D15" s="94">
        <v>0.96036585365853666</v>
      </c>
      <c r="E15" s="94">
        <f t="shared" si="0"/>
        <v>0.92270444763271164</v>
      </c>
      <c r="F15" s="94">
        <f t="shared" si="1"/>
        <v>0.92310649750096097</v>
      </c>
      <c r="G15" s="94">
        <f t="shared" si="2"/>
        <v>0.92230257287328987</v>
      </c>
      <c r="K15" t="s">
        <v>116</v>
      </c>
      <c r="M15">
        <f>AVERAGE(B5:B25)</f>
        <v>93.714285714285708</v>
      </c>
    </row>
    <row r="16" spans="1:13" ht="16.5" thickBot="1" x14ac:dyDescent="0.3">
      <c r="A16" s="71">
        <v>1.8</v>
      </c>
      <c r="B16" s="56">
        <v>80</v>
      </c>
      <c r="C16" s="94">
        <v>0.82352941176470584</v>
      </c>
      <c r="D16" s="94">
        <v>0.85365853658536595</v>
      </c>
      <c r="E16" s="94">
        <f t="shared" si="0"/>
        <v>0.70301291248206599</v>
      </c>
      <c r="F16" s="94">
        <f t="shared" si="1"/>
        <v>0.67820069204152245</v>
      </c>
      <c r="G16" s="94">
        <f t="shared" si="2"/>
        <v>0.72873289708506861</v>
      </c>
    </row>
    <row r="17" spans="1:13" ht="16.5" thickBot="1" x14ac:dyDescent="0.3">
      <c r="A17" s="71">
        <v>2.5</v>
      </c>
      <c r="B17" s="56">
        <v>104</v>
      </c>
      <c r="C17" s="94">
        <v>1.1437908496732025</v>
      </c>
      <c r="D17" s="94">
        <v>1.1097560975609757</v>
      </c>
      <c r="E17" s="94">
        <f t="shared" si="0"/>
        <v>1.2693288697592859</v>
      </c>
      <c r="F17" s="94">
        <f t="shared" si="1"/>
        <v>1.3082575077961467</v>
      </c>
      <c r="G17" s="94">
        <f t="shared" si="2"/>
        <v>1.2315585960737658</v>
      </c>
      <c r="J17" t="s">
        <v>117</v>
      </c>
      <c r="K17">
        <f>PEARSON(B5:B25,A5:A25)</f>
        <v>0.99006218280301539</v>
      </c>
      <c r="M17" t="s">
        <v>119</v>
      </c>
    </row>
    <row r="18" spans="1:13" ht="16.5" thickBot="1" x14ac:dyDescent="0.3">
      <c r="A18" s="71">
        <v>2.7</v>
      </c>
      <c r="B18" s="56">
        <v>110</v>
      </c>
      <c r="C18" s="94">
        <v>1.2352941176470589</v>
      </c>
      <c r="D18" s="94">
        <v>1.1737804878048781</v>
      </c>
      <c r="E18" s="94">
        <f t="shared" si="0"/>
        <v>1.4499641319942613</v>
      </c>
      <c r="F18" s="94">
        <f t="shared" si="1"/>
        <v>1.5259515570934257</v>
      </c>
      <c r="G18" s="94">
        <f t="shared" si="2"/>
        <v>1.3777606335514576</v>
      </c>
    </row>
    <row r="19" spans="1:13" ht="16.5" thickBot="1" x14ac:dyDescent="0.3">
      <c r="A19" s="70">
        <v>2.8</v>
      </c>
      <c r="B19" s="55">
        <v>115</v>
      </c>
      <c r="C19" s="94">
        <v>1.2810457516339868</v>
      </c>
      <c r="D19" s="94">
        <v>1.2271341463414636</v>
      </c>
      <c r="E19" s="94">
        <f t="shared" si="0"/>
        <v>1.572014984855731</v>
      </c>
      <c r="F19" s="94">
        <f t="shared" si="1"/>
        <v>1.6410782177794863</v>
      </c>
      <c r="G19" s="94">
        <f t="shared" si="2"/>
        <v>1.5058582131171925</v>
      </c>
      <c r="J19" t="s">
        <v>118</v>
      </c>
      <c r="K19">
        <f>SQRT(E26)/(SQRT(F26)*(SQRT(G26)))</f>
        <v>0.21590609959736426</v>
      </c>
    </row>
    <row r="20" spans="1:13" ht="16.5" thickBot="1" x14ac:dyDescent="0.3">
      <c r="A20" s="71">
        <v>2.2000000000000002</v>
      </c>
      <c r="B20" s="56">
        <v>94</v>
      </c>
      <c r="C20" s="94">
        <v>1.0065359477124183</v>
      </c>
      <c r="D20" s="94">
        <v>1.003048780487805</v>
      </c>
      <c r="E20" s="94">
        <f t="shared" si="0"/>
        <v>1.0096046548700781</v>
      </c>
      <c r="F20" s="94">
        <f t="shared" si="1"/>
        <v>1.0131146140373359</v>
      </c>
      <c r="G20" s="94">
        <f t="shared" si="2"/>
        <v>1.0061068560380728</v>
      </c>
    </row>
    <row r="21" spans="1:13" ht="16.5" thickBot="1" x14ac:dyDescent="0.3">
      <c r="A21" s="71">
        <v>2.4</v>
      </c>
      <c r="B21" s="56">
        <v>100</v>
      </c>
      <c r="C21" s="94">
        <v>1.0980392156862744</v>
      </c>
      <c r="D21" s="94">
        <v>1.0670731707317074</v>
      </c>
      <c r="E21" s="94">
        <f t="shared" si="0"/>
        <v>1.1716881874701099</v>
      </c>
      <c r="F21" s="94">
        <f t="shared" si="1"/>
        <v>1.2056901191849285</v>
      </c>
      <c r="G21" s="94">
        <f t="shared" si="2"/>
        <v>1.1386451516954195</v>
      </c>
      <c r="J21" t="e">
        <f>EXP(43.458^0.3481*400)</f>
        <v>#NUM!</v>
      </c>
    </row>
    <row r="22" spans="1:13" ht="16.5" thickBot="1" x14ac:dyDescent="0.3">
      <c r="A22" s="71">
        <v>2.6</v>
      </c>
      <c r="B22" s="56">
        <v>108</v>
      </c>
      <c r="C22" s="94">
        <v>1.1895424836601307</v>
      </c>
      <c r="D22" s="94">
        <v>1.152439024390244</v>
      </c>
      <c r="E22" s="94">
        <f t="shared" si="0"/>
        <v>1.3708751793400289</v>
      </c>
      <c r="F22" s="94">
        <f t="shared" si="1"/>
        <v>1.4150113204323123</v>
      </c>
      <c r="G22" s="94">
        <f t="shared" si="2"/>
        <v>1.3281157049375374</v>
      </c>
    </row>
    <row r="23" spans="1:13" ht="16.5" thickBot="1" x14ac:dyDescent="0.3">
      <c r="A23" s="71">
        <v>2.1</v>
      </c>
      <c r="B23" s="56">
        <v>92</v>
      </c>
      <c r="C23" s="94">
        <v>0.96078431372549011</v>
      </c>
      <c r="D23" s="94">
        <v>0.98170731707317083</v>
      </c>
      <c r="E23" s="94">
        <f t="shared" si="0"/>
        <v>0.94320899091343857</v>
      </c>
      <c r="F23" s="94">
        <f t="shared" si="1"/>
        <v>0.92310649750096097</v>
      </c>
      <c r="G23" s="94">
        <f t="shared" si="2"/>
        <v>0.9637492563950032</v>
      </c>
    </row>
    <row r="24" spans="1:13" ht="16.5" thickBot="1" x14ac:dyDescent="0.3">
      <c r="A24" s="71">
        <v>2</v>
      </c>
      <c r="B24" s="56">
        <v>88</v>
      </c>
      <c r="C24" s="94">
        <v>0.91503267973856195</v>
      </c>
      <c r="D24" s="94">
        <v>0.9390243902439025</v>
      </c>
      <c r="E24" s="94">
        <f t="shared" si="0"/>
        <v>0.85923800414474727</v>
      </c>
      <c r="F24" s="94">
        <f t="shared" si="1"/>
        <v>0.83728480498953373</v>
      </c>
      <c r="G24" s="94">
        <f t="shared" si="2"/>
        <v>0.88176680547293285</v>
      </c>
    </row>
    <row r="25" spans="1:13" ht="16.5" thickBot="1" x14ac:dyDescent="0.3">
      <c r="A25" s="71">
        <v>2.2999999999999998</v>
      </c>
      <c r="B25" s="56">
        <v>96</v>
      </c>
      <c r="C25" s="94">
        <v>1.0522875816993462</v>
      </c>
      <c r="D25" s="94">
        <v>1.024390243902439</v>
      </c>
      <c r="E25" s="94">
        <f t="shared" si="0"/>
        <v>1.0779531324725011</v>
      </c>
      <c r="F25" s="94">
        <f t="shared" si="1"/>
        <v>1.1073091545986582</v>
      </c>
      <c r="G25" s="94">
        <f t="shared" si="2"/>
        <v>1.0493753718024985</v>
      </c>
    </row>
    <row r="26" spans="1:13" x14ac:dyDescent="0.25">
      <c r="E26" s="104">
        <f>SUM(E5:E25)</f>
        <v>21.408695998724689</v>
      </c>
      <c r="F26" s="104">
        <f>SUM(F5:F25)</f>
        <v>21.553804092443073</v>
      </c>
      <c r="G26" s="104">
        <f>SUM(G5:G25)</f>
        <v>21.307694452706727</v>
      </c>
    </row>
    <row r="27" spans="1:13" x14ac:dyDescent="0.25">
      <c r="D27" s="12"/>
    </row>
    <row r="28" spans="1:13" x14ac:dyDescent="0.25">
      <c r="D28" s="12"/>
      <c r="E28" s="31"/>
    </row>
    <row r="32" spans="1:13" x14ac:dyDescent="0.25">
      <c r="E32" s="13"/>
    </row>
    <row r="34" spans="4:5" x14ac:dyDescent="0.25">
      <c r="D34" s="12"/>
      <c r="E34" s="30"/>
    </row>
    <row r="35" spans="4:5" x14ac:dyDescent="0.25">
      <c r="D35" s="12"/>
    </row>
    <row r="39" spans="4:5" x14ac:dyDescent="0.25">
      <c r="D39" s="12"/>
    </row>
    <row r="40" spans="4:5" x14ac:dyDescent="0.25">
      <c r="D40" s="12"/>
      <c r="E40" s="22"/>
    </row>
    <row r="44" spans="4:5" x14ac:dyDescent="0.25">
      <c r="D44" s="12"/>
      <c r="E44" s="29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cols>
    <col min="1" max="1" width="22.5703125" customWidth="1"/>
  </cols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>
      <selection activeCell="C7" sqref="C7"/>
    </sheetView>
  </sheetViews>
  <sheetFormatPr defaultColWidth="9.140625" defaultRowHeight="15" x14ac:dyDescent="0.25"/>
  <cols>
    <col min="1" max="1" width="17" style="27" customWidth="1"/>
    <col min="2" max="2" width="17.85546875" style="27" bestFit="1" customWidth="1"/>
    <col min="3" max="3" width="19.140625" style="27" bestFit="1" customWidth="1"/>
    <col min="4" max="4" width="9.140625" style="27"/>
    <col min="5" max="5" width="10" style="27" customWidth="1"/>
    <col min="6" max="16384" width="9.140625" style="27"/>
  </cols>
  <sheetData>
    <row r="1" spans="1:15" x14ac:dyDescent="0.25">
      <c r="A1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.75" thickBot="1" x14ac:dyDescent="0.3">
      <c r="A7" s="5" t="s">
        <v>3</v>
      </c>
      <c r="B7" s="10" t="s">
        <v>87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25">
      <c r="A8" s="16">
        <v>2016</v>
      </c>
      <c r="B8" s="2">
        <v>11.5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25">
      <c r="A9" s="16">
        <v>2017</v>
      </c>
      <c r="B9" s="2">
        <v>13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25">
      <c r="A10" s="16">
        <v>2018</v>
      </c>
      <c r="B10" s="2">
        <v>14.4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25">
      <c r="A11" s="16">
        <v>2019</v>
      </c>
      <c r="B11" s="2">
        <v>16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25">
      <c r="A12" s="16">
        <v>2020</v>
      </c>
      <c r="B12" s="2">
        <v>17.7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25">
      <c r="A13" s="16">
        <v>2021</v>
      </c>
      <c r="B13" s="2">
        <v>19.100000000000001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25">
      <c r="A14" s="16">
        <v>2022</v>
      </c>
      <c r="B14" s="2">
        <v>20.7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25">
      <c r="A15" s="16">
        <v>2023</v>
      </c>
      <c r="B15" s="2">
        <v>21.9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25">
      <c r="E16"/>
    </row>
    <row r="20" spans="6:6" x14ac:dyDescent="0.2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8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18.42578125" style="23" customWidth="1"/>
    <col min="2" max="2" width="13.5703125" style="23" customWidth="1"/>
    <col min="3" max="16384" width="9.140625" style="23"/>
  </cols>
  <sheetData>
    <row r="1" spans="1:16" x14ac:dyDescent="0.25">
      <c r="A1" t="s">
        <v>1</v>
      </c>
      <c r="B1"/>
      <c r="C1"/>
      <c r="D1"/>
      <c r="E1"/>
      <c r="F1"/>
      <c r="G1"/>
      <c r="H1"/>
      <c r="I1"/>
      <c r="J1"/>
    </row>
    <row r="2" spans="1:16" x14ac:dyDescent="0.25">
      <c r="A2"/>
      <c r="B2"/>
      <c r="C2"/>
      <c r="D2"/>
      <c r="E2"/>
      <c r="F2"/>
      <c r="G2"/>
      <c r="H2"/>
      <c r="I2"/>
      <c r="J2"/>
    </row>
    <row r="3" spans="1:16" x14ac:dyDescent="0.25">
      <c r="A3" t="s">
        <v>1</v>
      </c>
      <c r="B3"/>
      <c r="C3"/>
      <c r="D3"/>
      <c r="E3"/>
      <c r="F3"/>
      <c r="G3"/>
      <c r="H3"/>
      <c r="I3"/>
      <c r="J3"/>
    </row>
    <row r="4" spans="1:16" x14ac:dyDescent="0.25">
      <c r="A4"/>
      <c r="B4"/>
      <c r="C4"/>
      <c r="D4"/>
      <c r="E4"/>
      <c r="F4"/>
      <c r="G4"/>
      <c r="H4"/>
      <c r="I4"/>
      <c r="J4"/>
      <c r="K4" s="25"/>
      <c r="L4" s="25"/>
      <c r="M4" s="25"/>
      <c r="N4" s="25"/>
      <c r="O4" s="25"/>
      <c r="P4" s="25"/>
    </row>
    <row r="5" spans="1:16" ht="15.75" thickBot="1" x14ac:dyDescent="0.3">
      <c r="A5" s="5" t="s">
        <v>3</v>
      </c>
      <c r="B5" s="5" t="s">
        <v>88</v>
      </c>
      <c r="C5"/>
      <c r="D5"/>
      <c r="E5"/>
      <c r="F5"/>
      <c r="G5"/>
      <c r="H5"/>
      <c r="I5"/>
      <c r="J5"/>
    </row>
    <row r="6" spans="1:16" x14ac:dyDescent="0.25">
      <c r="A6" s="17">
        <v>2010</v>
      </c>
      <c r="B6" s="74">
        <v>101</v>
      </c>
      <c r="C6"/>
      <c r="D6"/>
      <c r="E6"/>
      <c r="F6"/>
      <c r="G6"/>
      <c r="H6"/>
      <c r="I6"/>
      <c r="J6"/>
    </row>
    <row r="7" spans="1:16" x14ac:dyDescent="0.25">
      <c r="A7" s="16">
        <v>2011</v>
      </c>
      <c r="B7" s="68">
        <v>96</v>
      </c>
      <c r="C7"/>
      <c r="D7"/>
      <c r="E7"/>
      <c r="F7"/>
      <c r="G7"/>
      <c r="H7"/>
      <c r="I7"/>
      <c r="J7" s="24"/>
    </row>
    <row r="8" spans="1:16" x14ac:dyDescent="0.25">
      <c r="A8" s="17">
        <v>2012</v>
      </c>
      <c r="B8" s="68">
        <v>97</v>
      </c>
      <c r="C8"/>
      <c r="D8"/>
      <c r="E8"/>
      <c r="F8"/>
      <c r="G8"/>
      <c r="H8"/>
      <c r="I8"/>
    </row>
    <row r="9" spans="1:16" x14ac:dyDescent="0.25">
      <c r="A9" s="16">
        <v>2013</v>
      </c>
      <c r="B9" s="68">
        <v>99</v>
      </c>
      <c r="C9" s="14"/>
      <c r="D9"/>
      <c r="E9"/>
      <c r="F9"/>
      <c r="G9"/>
      <c r="H9"/>
      <c r="I9"/>
    </row>
    <row r="10" spans="1:16" x14ac:dyDescent="0.25">
      <c r="A10" s="17">
        <v>2014</v>
      </c>
      <c r="B10" s="68">
        <v>101</v>
      </c>
      <c r="C10"/>
      <c r="D10"/>
      <c r="E10"/>
      <c r="F10"/>
      <c r="G10"/>
      <c r="H10"/>
      <c r="I10"/>
    </row>
    <row r="11" spans="1:16" x14ac:dyDescent="0.25">
      <c r="A11" s="16">
        <v>2015</v>
      </c>
      <c r="B11" s="68">
        <v>101</v>
      </c>
      <c r="C11"/>
      <c r="D11"/>
      <c r="E11"/>
      <c r="F11"/>
      <c r="G11"/>
      <c r="H11"/>
      <c r="I11"/>
    </row>
    <row r="12" spans="1:16" x14ac:dyDescent="0.25">
      <c r="A12" s="17">
        <v>2016</v>
      </c>
      <c r="B12" s="68">
        <v>100</v>
      </c>
      <c r="C12"/>
      <c r="D12"/>
      <c r="E12"/>
      <c r="F12"/>
      <c r="G12"/>
      <c r="H12"/>
      <c r="I12"/>
    </row>
    <row r="13" spans="1:16" x14ac:dyDescent="0.25">
      <c r="A13" s="16">
        <v>2017</v>
      </c>
      <c r="B13" s="68">
        <v>103</v>
      </c>
      <c r="C13"/>
      <c r="D13"/>
      <c r="E13"/>
      <c r="F13"/>
      <c r="G13"/>
      <c r="H13"/>
      <c r="I13"/>
    </row>
    <row r="14" spans="1:16" x14ac:dyDescent="0.25">
      <c r="A14" s="17">
        <v>2018</v>
      </c>
      <c r="B14" s="68">
        <v>106</v>
      </c>
      <c r="C14"/>
      <c r="D14"/>
      <c r="E14"/>
      <c r="F14"/>
      <c r="G14"/>
      <c r="H14"/>
      <c r="I14"/>
    </row>
    <row r="15" spans="1:16" x14ac:dyDescent="0.25">
      <c r="A15" s="16">
        <v>2019</v>
      </c>
      <c r="B15" s="68">
        <v>108</v>
      </c>
      <c r="C15"/>
      <c r="D15"/>
      <c r="E15"/>
      <c r="F15"/>
      <c r="G15"/>
      <c r="H15"/>
      <c r="I15"/>
    </row>
    <row r="16" spans="1:16" x14ac:dyDescent="0.25">
      <c r="A16" s="17">
        <v>2020</v>
      </c>
      <c r="B16" s="68">
        <v>108</v>
      </c>
      <c r="C16"/>
      <c r="D16"/>
      <c r="E16"/>
      <c r="F16"/>
      <c r="G16"/>
      <c r="H16"/>
      <c r="I16"/>
    </row>
    <row r="17" spans="1:9" x14ac:dyDescent="0.25">
      <c r="A17" s="16">
        <v>2021</v>
      </c>
      <c r="B17" s="68">
        <v>109</v>
      </c>
      <c r="C17"/>
      <c r="D17"/>
      <c r="E17"/>
      <c r="F17"/>
      <c r="G17"/>
      <c r="H17"/>
      <c r="I17"/>
    </row>
    <row r="18" spans="1:9" x14ac:dyDescent="0.25">
      <c r="A18" s="17">
        <v>2022</v>
      </c>
      <c r="B18" s="68">
        <v>109</v>
      </c>
      <c r="C18"/>
      <c r="D18"/>
      <c r="E18"/>
      <c r="F18"/>
      <c r="G18"/>
      <c r="H18"/>
      <c r="I18"/>
    </row>
  </sheetData>
  <sortState xmlns:xlrd2="http://schemas.microsoft.com/office/spreadsheetml/2017/richdata2" ref="B7:B18">
    <sortCondition ref="B6:B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5" x14ac:dyDescent="0.25"/>
  <cols>
    <col min="1" max="1" width="22.140625" customWidth="1"/>
    <col min="2" max="2" width="14.42578125" customWidth="1"/>
    <col min="5" max="5" width="10.42578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4" t="s">
        <v>90</v>
      </c>
      <c r="B5" s="72" t="s">
        <v>89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90">
        <v>1</v>
      </c>
      <c r="B6" s="75">
        <v>13</v>
      </c>
      <c r="C6" s="11"/>
      <c r="D6" s="11"/>
      <c r="E6" s="11"/>
      <c r="F6" s="11"/>
      <c r="G6" s="11"/>
      <c r="H6" s="11"/>
      <c r="I6" s="11"/>
    </row>
    <row r="7" spans="1:9" x14ac:dyDescent="0.25">
      <c r="A7" s="90">
        <v>2</v>
      </c>
      <c r="B7" s="75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90">
        <v>3</v>
      </c>
      <c r="B8" s="75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90">
        <v>4</v>
      </c>
      <c r="B9" s="75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90">
        <v>5</v>
      </c>
      <c r="B10" s="75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90">
        <v>6</v>
      </c>
      <c r="B11" s="75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90">
        <v>7</v>
      </c>
      <c r="B12" s="75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90">
        <v>8</v>
      </c>
      <c r="B13" s="75">
        <v>30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90">
        <v>9</v>
      </c>
      <c r="B14" s="75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90">
        <v>10</v>
      </c>
      <c r="B15" s="75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90">
        <v>11</v>
      </c>
      <c r="B16" s="75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90">
        <v>12</v>
      </c>
      <c r="B17" s="75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90">
        <v>13</v>
      </c>
      <c r="B18" s="75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90">
        <v>14</v>
      </c>
      <c r="B19" s="75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90">
        <v>15</v>
      </c>
      <c r="B20" s="75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90">
        <v>16</v>
      </c>
      <c r="B21" s="75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90">
        <v>17</v>
      </c>
      <c r="B22" s="75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90">
        <v>18</v>
      </c>
      <c r="B23" s="75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90">
        <v>19</v>
      </c>
      <c r="B24" s="75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90">
        <v>20</v>
      </c>
      <c r="B25" s="75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90">
        <v>21</v>
      </c>
      <c r="B26" s="75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90">
        <v>22</v>
      </c>
      <c r="B27" s="75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90">
        <v>23</v>
      </c>
      <c r="B28" s="75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90">
        <v>24</v>
      </c>
      <c r="B29" s="75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90">
        <v>25</v>
      </c>
      <c r="B30" s="75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90">
        <v>26</v>
      </c>
      <c r="B31" s="75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90">
        <v>27</v>
      </c>
      <c r="B32" s="75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90">
        <v>28</v>
      </c>
      <c r="B33" s="75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90">
        <v>29</v>
      </c>
      <c r="B34" s="75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90">
        <v>30</v>
      </c>
      <c r="B35" s="75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5" x14ac:dyDescent="0.25"/>
  <cols>
    <col min="1" max="1" width="11.42578125" customWidth="1"/>
    <col min="2" max="2" width="10.42578125" customWidth="1"/>
    <col min="3" max="3" width="11.140625" bestFit="1" customWidth="1"/>
  </cols>
  <sheetData>
    <row r="1" spans="1:14" x14ac:dyDescent="0.25">
      <c r="A1" t="s">
        <v>30</v>
      </c>
    </row>
    <row r="5" spans="1:14" x14ac:dyDescent="0.25">
      <c r="A5" t="s">
        <v>7</v>
      </c>
    </row>
    <row r="8" spans="1:14" ht="15" customHeight="1" x14ac:dyDescent="0.25">
      <c r="A8" t="s">
        <v>8</v>
      </c>
    </row>
    <row r="11" spans="1:14" x14ac:dyDescent="0.25">
      <c r="A11" t="s">
        <v>9</v>
      </c>
    </row>
    <row r="12" spans="1:14" x14ac:dyDescent="0.25">
      <c r="N12" s="12"/>
    </row>
    <row r="14" spans="1:14" x14ac:dyDescent="0.25">
      <c r="A14" t="s">
        <v>10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4" x14ac:dyDescent="0.25">
      <c r="A1" t="s">
        <v>0</v>
      </c>
    </row>
    <row r="3" spans="1:4" x14ac:dyDescent="0.25">
      <c r="B3" s="60"/>
    </row>
    <row r="4" spans="1:4" ht="14.45" customHeight="1" x14ac:dyDescent="0.25">
      <c r="A4" s="58" t="s">
        <v>59</v>
      </c>
      <c r="B4" s="58" t="s">
        <v>60</v>
      </c>
      <c r="C4" s="58" t="s">
        <v>61</v>
      </c>
    </row>
    <row r="5" spans="1:4" x14ac:dyDescent="0.25">
      <c r="A5" s="57">
        <v>25</v>
      </c>
      <c r="B5" s="57">
        <v>32</v>
      </c>
      <c r="C5" s="57">
        <v>56</v>
      </c>
    </row>
    <row r="6" spans="1:4" x14ac:dyDescent="0.25">
      <c r="A6" s="57">
        <v>28</v>
      </c>
      <c r="B6" s="57">
        <v>35</v>
      </c>
      <c r="C6" s="57">
        <v>45</v>
      </c>
    </row>
    <row r="7" spans="1:4" x14ac:dyDescent="0.25">
      <c r="A7" s="57">
        <v>30</v>
      </c>
      <c r="B7" s="57">
        <v>33</v>
      </c>
      <c r="C7" s="57">
        <v>51</v>
      </c>
    </row>
    <row r="8" spans="1:4" x14ac:dyDescent="0.25">
      <c r="A8" s="57">
        <v>26</v>
      </c>
      <c r="B8" s="57">
        <v>26</v>
      </c>
      <c r="C8" s="57">
        <v>45</v>
      </c>
      <c r="D8" s="3"/>
    </row>
    <row r="9" spans="1:4" x14ac:dyDescent="0.25">
      <c r="A9" s="57">
        <v>34</v>
      </c>
      <c r="B9" s="57">
        <v>34</v>
      </c>
      <c r="C9" s="57">
        <v>43</v>
      </c>
    </row>
    <row r="10" spans="1:4" x14ac:dyDescent="0.25">
      <c r="A10" s="57">
        <v>29</v>
      </c>
      <c r="B10" s="57">
        <v>31</v>
      </c>
      <c r="C10" s="57">
        <v>39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16"/>
  <sheetViews>
    <sheetView workbookViewId="0">
      <selection activeCell="B3" sqref="B3"/>
    </sheetView>
  </sheetViews>
  <sheetFormatPr defaultRowHeight="15" x14ac:dyDescent="0.25"/>
  <cols>
    <col min="1" max="1" width="21.140625" customWidth="1"/>
    <col min="2" max="2" width="23" customWidth="1"/>
    <col min="3" max="3" width="10.140625" bestFit="1" customWidth="1"/>
    <col min="4" max="4" width="16.140625" bestFit="1" customWidth="1"/>
    <col min="5" max="5" width="32.42578125" bestFit="1" customWidth="1"/>
    <col min="6" max="6" width="29.42578125" bestFit="1" customWidth="1"/>
  </cols>
  <sheetData>
    <row r="1" spans="1:6" x14ac:dyDescent="0.25">
      <c r="A1" t="s">
        <v>1</v>
      </c>
    </row>
    <row r="3" spans="1:6" x14ac:dyDescent="0.25">
      <c r="A3" s="62"/>
      <c r="B3" s="60"/>
    </row>
    <row r="4" spans="1:6" ht="30" x14ac:dyDescent="0.25">
      <c r="A4" s="69" t="s">
        <v>96</v>
      </c>
      <c r="B4" s="69" t="s">
        <v>97</v>
      </c>
    </row>
    <row r="5" spans="1:6" x14ac:dyDescent="0.25">
      <c r="A5" s="15">
        <v>80</v>
      </c>
      <c r="B5" s="15">
        <v>100</v>
      </c>
    </row>
    <row r="6" spans="1:6" x14ac:dyDescent="0.25">
      <c r="A6" s="73">
        <v>70</v>
      </c>
      <c r="B6" s="15">
        <v>83</v>
      </c>
    </row>
    <row r="7" spans="1:6" x14ac:dyDescent="0.25">
      <c r="A7" s="15">
        <v>65</v>
      </c>
      <c r="B7" s="73">
        <v>80</v>
      </c>
    </row>
    <row r="8" spans="1:6" x14ac:dyDescent="0.25">
      <c r="A8" s="15">
        <v>59</v>
      </c>
      <c r="B8" s="15">
        <v>73</v>
      </c>
    </row>
    <row r="9" spans="1:6" x14ac:dyDescent="0.25">
      <c r="A9" s="15">
        <v>45</v>
      </c>
      <c r="B9" s="15">
        <v>69</v>
      </c>
    </row>
    <row r="10" spans="1:6" x14ac:dyDescent="0.25">
      <c r="A10" s="73">
        <v>45</v>
      </c>
      <c r="B10" s="15">
        <v>62</v>
      </c>
    </row>
    <row r="11" spans="1:6" x14ac:dyDescent="0.25">
      <c r="A11" s="15">
        <v>40</v>
      </c>
      <c r="B11" s="15">
        <v>57</v>
      </c>
    </row>
    <row r="12" spans="1:6" x14ac:dyDescent="0.25">
      <c r="A12" s="15">
        <v>37</v>
      </c>
      <c r="B12" s="15">
        <v>54</v>
      </c>
    </row>
    <row r="13" spans="1:6" x14ac:dyDescent="0.25">
      <c r="A13" s="15">
        <v>31</v>
      </c>
      <c r="B13" s="15">
        <v>49</v>
      </c>
    </row>
    <row r="14" spans="1:6" x14ac:dyDescent="0.25">
      <c r="A14" s="15">
        <v>27</v>
      </c>
      <c r="B14" s="73">
        <v>49</v>
      </c>
    </row>
    <row r="15" spans="1:6" x14ac:dyDescent="0.25">
      <c r="A15" s="15">
        <v>10</v>
      </c>
      <c r="B15" s="15">
        <v>45</v>
      </c>
    </row>
    <row r="16" spans="1:6" x14ac:dyDescent="0.25">
      <c r="A16" s="15">
        <v>10</v>
      </c>
      <c r="B16" s="15">
        <v>42</v>
      </c>
      <c r="D16" s="3"/>
      <c r="E16" s="3"/>
      <c r="F16" s="3"/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"/>
  <sheetViews>
    <sheetView workbookViewId="0"/>
  </sheetViews>
  <sheetFormatPr defaultColWidth="9.140625" defaultRowHeight="15" x14ac:dyDescent="0.25"/>
  <cols>
    <col min="1" max="1" width="22.140625" customWidth="1"/>
    <col min="2" max="5" width="12.28515625" customWidth="1"/>
    <col min="6" max="6" width="14.85546875" customWidth="1"/>
    <col min="7" max="7" width="11.85546875" customWidth="1"/>
  </cols>
  <sheetData>
    <row r="1" spans="1:5" x14ac:dyDescent="0.25">
      <c r="A1" t="s">
        <v>1</v>
      </c>
    </row>
    <row r="5" spans="1:5" x14ac:dyDescent="0.25">
      <c r="A5" s="59"/>
      <c r="B5" s="2"/>
      <c r="C5" s="2" t="s">
        <v>91</v>
      </c>
      <c r="D5" s="2" t="s">
        <v>92</v>
      </c>
      <c r="E5" s="2" t="s">
        <v>93</v>
      </c>
    </row>
    <row r="6" spans="1:5" x14ac:dyDescent="0.25">
      <c r="A6" s="12"/>
      <c r="B6" s="91" t="s">
        <v>94</v>
      </c>
      <c r="C6" s="2">
        <v>45</v>
      </c>
      <c r="D6" s="2">
        <v>57</v>
      </c>
      <c r="E6" s="2">
        <v>44</v>
      </c>
    </row>
    <row r="7" spans="1:5" x14ac:dyDescent="0.25">
      <c r="A7" s="12"/>
      <c r="B7" s="2" t="s">
        <v>95</v>
      </c>
      <c r="C7" s="2">
        <v>90</v>
      </c>
      <c r="D7" s="2">
        <v>123</v>
      </c>
      <c r="E7" s="2">
        <v>81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53F00-8FD0-49F5-8B9F-567FE4B01AAB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2.xml><?xml version="1.0" encoding="utf-8"?>
<ds:datastoreItem xmlns:ds="http://schemas.openxmlformats.org/officeDocument/2006/customXml" ds:itemID="{7D1246AD-7074-4BD9-A58C-3870AFC310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B9D095-58F9-4BC5-B182-895620591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Matko Kalšan | Student</cp:lastModifiedBy>
  <dcterms:created xsi:type="dcterms:W3CDTF">2018-07-18T04:58:41Z</dcterms:created>
  <dcterms:modified xsi:type="dcterms:W3CDTF">2024-09-04T07:56:45Z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