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Radna površina/ispiti/2024/4. 9. Statistika/1800/"/>
    </mc:Choice>
  </mc:AlternateContent>
  <xr:revisionPtr revIDLastSave="4" documentId="8_{A8DFFBB9-D081-4E1C-B46A-04EAD27DD608}" xr6:coauthVersionLast="47" xr6:coauthVersionMax="47" xr10:uidLastSave="{77622592-03DA-47B1-A875-8A4EC59A274A}"/>
  <bookViews>
    <workbookView xWindow="-28920" yWindow="-120" windowWidth="29040" windowHeight="15840" firstSheet="2" activeTab="15" xr2:uid="{00000000-000D-0000-FFFF-FFFF00000000}"/>
  </bookViews>
  <sheets>
    <sheet name="upute" sheetId="30" r:id="rId1"/>
    <sheet name="Formule" sheetId="31" r:id="rId2"/>
    <sheet name="1ish1" sheetId="36" r:id="rId3"/>
    <sheet name="1ish2" sheetId="37" r:id="rId4"/>
    <sheet name="1ish3" sheetId="38" r:id="rId5"/>
    <sheet name="2ish1" sheetId="39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pivotCaches>
    <pivotCache cacheId="4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9" l="1"/>
  <c r="C36" i="13"/>
  <c r="D7" i="27"/>
  <c r="C46" i="16"/>
  <c r="B6" i="9"/>
  <c r="B5" i="9"/>
  <c r="G21" i="10"/>
  <c r="G18" i="10"/>
  <c r="E7" i="10"/>
  <c r="E6" i="10"/>
  <c r="C8" i="12"/>
  <c r="C9" i="12"/>
  <c r="C10" i="12"/>
  <c r="C11" i="12"/>
  <c r="C12" i="12"/>
  <c r="C13" i="12"/>
  <c r="C14" i="12"/>
  <c r="C15" i="12"/>
  <c r="C16" i="12"/>
  <c r="C17" i="12"/>
  <c r="C18" i="12"/>
  <c r="C7" i="12"/>
  <c r="D9" i="13"/>
  <c r="D10" i="13"/>
  <c r="D11" i="13"/>
  <c r="D12" i="13"/>
  <c r="D13" i="13"/>
  <c r="D14" i="13"/>
  <c r="D15" i="13"/>
  <c r="D8" i="13"/>
  <c r="C10" i="13"/>
  <c r="C11" i="13"/>
  <c r="C12" i="13"/>
  <c r="C13" i="13"/>
  <c r="C14" i="13"/>
  <c r="C15" i="13"/>
  <c r="C9" i="13"/>
  <c r="B26" i="16"/>
  <c r="D9" i="16" s="1"/>
  <c r="E9" i="16" s="1"/>
  <c r="A26" i="16"/>
  <c r="C5" i="16"/>
  <c r="B32" i="16"/>
  <c r="F8" i="16"/>
  <c r="G8" i="16" s="1"/>
  <c r="F9" i="16"/>
  <c r="G9" i="16" s="1"/>
  <c r="F10" i="16"/>
  <c r="G10" i="16" s="1"/>
  <c r="F11" i="16"/>
  <c r="G11" i="16" s="1"/>
  <c r="F15" i="16"/>
  <c r="G15" i="16" s="1"/>
  <c r="F16" i="16"/>
  <c r="G16" i="16" s="1"/>
  <c r="F17" i="16"/>
  <c r="G17" i="16" s="1"/>
  <c r="F18" i="16"/>
  <c r="G18" i="16" s="1"/>
  <c r="F5" i="16"/>
  <c r="G5" i="16" s="1"/>
  <c r="E8" i="16"/>
  <c r="E15" i="16"/>
  <c r="E16" i="16"/>
  <c r="D6" i="16"/>
  <c r="D7" i="16"/>
  <c r="D8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5" i="16"/>
  <c r="E5" i="16" s="1"/>
  <c r="C6" i="16"/>
  <c r="F6" i="16" s="1"/>
  <c r="G6" i="16" s="1"/>
  <c r="C7" i="16"/>
  <c r="C8" i="16"/>
  <c r="C9" i="16"/>
  <c r="C10" i="16"/>
  <c r="E10" i="16" s="1"/>
  <c r="C11" i="16"/>
  <c r="E11" i="16" s="1"/>
  <c r="C12" i="16"/>
  <c r="F12" i="16" s="1"/>
  <c r="G12" i="16" s="1"/>
  <c r="C13" i="16"/>
  <c r="F13" i="16" s="1"/>
  <c r="G13" i="16" s="1"/>
  <c r="C14" i="16"/>
  <c r="F14" i="16" s="1"/>
  <c r="G14" i="16" s="1"/>
  <c r="C15" i="16"/>
  <c r="C16" i="16"/>
  <c r="C17" i="16"/>
  <c r="E17" i="16" s="1"/>
  <c r="C18" i="16"/>
  <c r="E18" i="16" s="1"/>
  <c r="C19" i="16"/>
  <c r="F19" i="16" s="1"/>
  <c r="G19" i="16" s="1"/>
  <c r="C20" i="16"/>
  <c r="F20" i="16" s="1"/>
  <c r="G20" i="16" s="1"/>
  <c r="C21" i="16"/>
  <c r="F21" i="16" s="1"/>
  <c r="G21" i="16" s="1"/>
  <c r="C22" i="16"/>
  <c r="F22" i="16" s="1"/>
  <c r="G22" i="16" s="1"/>
  <c r="C23" i="16"/>
  <c r="F23" i="16" s="1"/>
  <c r="G23" i="16" s="1"/>
  <c r="C24" i="16"/>
  <c r="F24" i="16" s="1"/>
  <c r="G24" i="16" s="1"/>
  <c r="C25" i="16"/>
  <c r="F25" i="16" s="1"/>
  <c r="G25" i="16" s="1"/>
  <c r="F23" i="37"/>
  <c r="E7" i="16" l="1"/>
  <c r="E25" i="16"/>
  <c r="F7" i="16"/>
  <c r="G7" i="16" s="1"/>
  <c r="G26" i="16" s="1"/>
  <c r="E24" i="16"/>
  <c r="F26" i="16"/>
  <c r="E14" i="16"/>
  <c r="E13" i="16"/>
  <c r="E12" i="16"/>
  <c r="E6" i="16"/>
  <c r="E23" i="16"/>
  <c r="E22" i="16"/>
  <c r="E21" i="16"/>
  <c r="E20" i="16"/>
  <c r="E19" i="16"/>
  <c r="E26" i="16" l="1"/>
  <c r="B30" i="16" s="1"/>
  <c r="H8" i="30" l="1"/>
  <c r="H7" i="30"/>
</calcChain>
</file>

<file path=xl/sharedStrings.xml><?xml version="1.0" encoding="utf-8"?>
<sst xmlns="http://schemas.openxmlformats.org/spreadsheetml/2006/main" count="270" uniqueCount="209">
  <si>
    <t>5 bodova</t>
  </si>
  <si>
    <t>4 boda</t>
  </si>
  <si>
    <t>3 boda</t>
  </si>
  <si>
    <t>Godina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</si>
  <si>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</si>
  <si>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</si>
  <si>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</si>
  <si>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</si>
  <si>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</si>
  <si>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</si>
  <si>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</si>
  <si>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</si>
  <si>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</si>
  <si>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</si>
  <si>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</si>
  <si>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</si>
  <si>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</si>
  <si>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</si>
  <si>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</si>
  <si>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</si>
  <si>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</si>
  <si>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</si>
  <si>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</si>
  <si>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</si>
  <si>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</si>
  <si>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</si>
  <si>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</si>
  <si>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</si>
  <si>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</si>
  <si>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</si>
  <si>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</si>
  <si>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6 bodova</t>
  </si>
  <si>
    <t>Redni broj kampanje</t>
  </si>
  <si>
    <t>Ukupni prihod (000 €)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</si>
  <si>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</si>
  <si>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</si>
  <si>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</si>
  <si>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</si>
  <si>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</si>
  <si>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</si>
  <si>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</si>
  <si>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</si>
  <si>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</si>
  <si>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</si>
  <si>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</si>
  <si>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</si>
  <si>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</si>
  <si>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</si>
  <si>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</si>
  <si>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</si>
  <si>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</si>
  <si>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</si>
  <si>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</si>
  <si>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</si>
  <si>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</si>
  <si>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</si>
  <si>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</si>
  <si>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</si>
  <si>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Kampanja A</t>
  </si>
  <si>
    <t>Kampanja B</t>
  </si>
  <si>
    <t>Kampanja C</t>
  </si>
  <si>
    <t>Sveučilište Algebra</t>
  </si>
  <si>
    <t>Broj klikova (000)</t>
  </si>
  <si>
    <t>Broj posjeta</t>
  </si>
  <si>
    <t>Tjedan</t>
  </si>
  <si>
    <t>proizvod A</t>
  </si>
  <si>
    <t>proizvod B</t>
  </si>
  <si>
    <t>proizvod C</t>
  </si>
  <si>
    <t>centar X</t>
  </si>
  <si>
    <t>centar Y</t>
  </si>
  <si>
    <t>Broj bodova prije demonstratura</t>
  </si>
  <si>
    <t>Broj bodova nakon demonstratura</t>
  </si>
  <si>
    <t>ispit - grupa 2 u 18:00 sati</t>
  </si>
  <si>
    <t>Brend</t>
  </si>
  <si>
    <t>Prosj. broj klikova na oglas (u tisućama)</t>
  </si>
  <si>
    <t>Apple</t>
  </si>
  <si>
    <t>Samsung</t>
  </si>
  <si>
    <t>Xiaomi</t>
  </si>
  <si>
    <t>Huawei</t>
  </si>
  <si>
    <t>Google</t>
  </si>
  <si>
    <t>Nokia</t>
  </si>
  <si>
    <t>Motorola</t>
  </si>
  <si>
    <t>Sony</t>
  </si>
  <si>
    <t>LG</t>
  </si>
  <si>
    <t>OnePlus</t>
  </si>
  <si>
    <t>Realme</t>
  </si>
  <si>
    <t>Asus</t>
  </si>
  <si>
    <t>Lenovo</t>
  </si>
  <si>
    <t>HTC</t>
  </si>
  <si>
    <t>BlackBerry</t>
  </si>
  <si>
    <t>Alcatel</t>
  </si>
  <si>
    <t>ZTE</t>
  </si>
  <si>
    <t>Vivo</t>
  </si>
  <si>
    <t>Oppo</t>
  </si>
  <si>
    <t>Redni broj muzeja</t>
  </si>
  <si>
    <t>Broj novih korisnika</t>
  </si>
  <si>
    <t>Novi korisnici</t>
  </si>
  <si>
    <t>Prodaja kozmetičkih proizvoda (u tisućama)</t>
  </si>
  <si>
    <t>It (2014=100)</t>
  </si>
  <si>
    <r>
      <rPr>
        <b/>
        <sz val="11"/>
        <rFont val="Calibri"/>
        <family val="2"/>
        <charset val="238"/>
      </rPr>
      <t>Δ</t>
    </r>
    <r>
      <rPr>
        <b/>
        <sz val="11"/>
        <rFont val="Times New Roman"/>
        <family val="1"/>
        <charset val="238"/>
      </rPr>
      <t>x</t>
    </r>
  </si>
  <si>
    <t>Δy</t>
  </si>
  <si>
    <t>Δx*Δy</t>
  </si>
  <si>
    <t>Δx^2</t>
  </si>
  <si>
    <t>Δy^2</t>
  </si>
  <si>
    <t>4. 9. 2024.</t>
  </si>
  <si>
    <t>donja granica</t>
  </si>
  <si>
    <t>gornja granica</t>
  </si>
  <si>
    <t>a) Statistički skup u ovom primjeru su 19 brendova pametnih telefona.</t>
  </si>
  <si>
    <t>b) Obilježje je prosječni broj klikova na oglas za različite brendove mobitela na FB u rujnu 2023. godine. Radi se o omjernoj mjernoj skali.</t>
  </si>
  <si>
    <t>Bin</t>
  </si>
  <si>
    <t>Frequency</t>
  </si>
  <si>
    <t>ukupno</t>
  </si>
  <si>
    <t>kumulativni niz manje od</t>
  </si>
  <si>
    <t>Sum of Novi korisnici</t>
  </si>
  <si>
    <t>130-279</t>
  </si>
  <si>
    <t>280-429</t>
  </si>
  <si>
    <t>430-579</t>
  </si>
  <si>
    <t>26-35</t>
  </si>
  <si>
    <t>36-45</t>
  </si>
  <si>
    <t>46-55</t>
  </si>
  <si>
    <t>56-65</t>
  </si>
  <si>
    <t>66-75</t>
  </si>
  <si>
    <t>76-85</t>
  </si>
  <si>
    <t>Kampanje koje su imale između 130 i 279 novih korisnika ostvarile su prihod od 26 do 35 tisuća eura.</t>
  </si>
  <si>
    <t xml:space="preserve">a) </t>
  </si>
  <si>
    <t xml:space="preserve">b) </t>
  </si>
  <si>
    <t xml:space="preserve">c) </t>
  </si>
  <si>
    <t xml:space="preserve">d) </t>
  </si>
  <si>
    <t>Korelacija između troška oglašavanja na Google Ads i broju generiranih leadova je jaka jer iznosi 0,9.</t>
  </si>
  <si>
    <t>Vt</t>
  </si>
  <si>
    <t>It</t>
  </si>
  <si>
    <t>nepoznato</t>
  </si>
  <si>
    <t>2019. godine je broj klikova  na oglase za ključnu riječ "online course" na Google Ads platformi bio 2,14% veći nego prethodne godine.</t>
  </si>
  <si>
    <t>2021. godine je broj klikova na oglase za ključnu riječ "online course" na Google Ads platformi bio 36,29% veći nego 2017. godine, odnsono bazne godine.</t>
  </si>
  <si>
    <t xml:space="preserve">c) 2019. godine je broj pretplatnika na dig. streaming platformi bio 1% manji nego prethodne, 2018. godine. </t>
  </si>
  <si>
    <t>a) 2021. godine je broj pretplatnika na digitalnoj streaming platformi bio 9% veći nego 2014. godine, odnosno bazne godine.</t>
  </si>
  <si>
    <t>k. zaobljenosti</t>
  </si>
  <si>
    <t>k. asimetrije</t>
  </si>
  <si>
    <t>b) Podaci slijede normalnu razdiobu jer koeficijent zaobljenosti je u granicama od -2 do 2, te je također koeficijent asimetrije u granicama od -0,5 do 0,5.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</si>
  <si>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</si>
  <si>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</si>
  <si>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</si>
  <si>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</si>
  <si>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</si>
  <si>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</si>
  <si>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</si>
  <si>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</si>
  <si>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</si>
  <si>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</si>
  <si>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</si>
  <si>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</si>
  <si>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</si>
  <si>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</si>
  <si>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 xml:space="preserve">greška mjerenja </t>
  </si>
  <si>
    <t xml:space="preserve">intervali pouzdanosti </t>
  </si>
  <si>
    <t>average</t>
  </si>
  <si>
    <t>stdev</t>
  </si>
  <si>
    <t>95% središnjih klikova na oglas na digitalnoj platformi se nalazi u intervalu između 2000 klikova i 14000 klikova.</t>
  </si>
  <si>
    <t>model potencije</t>
  </si>
  <si>
    <t>y=1,5681x^0,147</t>
  </si>
  <si>
    <t>R=0,3834</t>
  </si>
  <si>
    <t>y=a*x^b</t>
  </si>
  <si>
    <t>y</t>
  </si>
  <si>
    <t>a</t>
  </si>
  <si>
    <t>x</t>
  </si>
  <si>
    <t>a= Kada bi trošak oglašvanja na Google Ads bio 1, možemo očekivati da broj generiranih potencijalnih kupaca bude 1,5681.</t>
  </si>
  <si>
    <t>b= Kada bi se trošak oglašavanja na Google Ads povećao za 1%, možemo očekivati povećanje broja generiranih potencijalnih kupaca za 0,147%</t>
  </si>
  <si>
    <t xml:space="preserve">e) </t>
  </si>
  <si>
    <t>f)</t>
  </si>
  <si>
    <t>Kada bi trošak oglašavanja na Google Ads bio 4(u stotinama eura), možemo očekivati da broj generiranih potencijalnih kupaca bude 1,9225.</t>
  </si>
  <si>
    <t>Radi se o linearnom modelu regresije.</t>
  </si>
  <si>
    <t>y=bx+a</t>
  </si>
  <si>
    <t>a = ___ Kad bi x bio 0, možemo očekivati da y bude a jedinica.</t>
  </si>
  <si>
    <t>b = ___ Kad bi se x povećao za 1 jedinicu, možemo očekivati povećanje/smanjenje y za b jedinica.</t>
  </si>
  <si>
    <t>ulaganje u oglašavanje</t>
  </si>
  <si>
    <t>novi pretplatnici</t>
  </si>
  <si>
    <t>e)</t>
  </si>
  <si>
    <t>linearni trend model</t>
  </si>
  <si>
    <t>y=x+2015</t>
  </si>
  <si>
    <t>R^2=1</t>
  </si>
  <si>
    <t>eksponencijalni trend model</t>
  </si>
  <si>
    <t>y=2015e^0,0005x</t>
  </si>
  <si>
    <t>H0= Ne postoji značajna statistički razlika u broju konverzija između triju promatranih kampanja.</t>
  </si>
  <si>
    <t>H1= Postoji značajna statistički razlika u broju konverzija između triju promatranih kampanja.</t>
  </si>
  <si>
    <t>Anova: Single Factor</t>
  </si>
  <si>
    <t>SUMMARY</t>
  </si>
  <si>
    <t>Groups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</si>
  <si>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</si>
  <si>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</si>
  <si>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</si>
  <si>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</si>
  <si>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</si>
  <si>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</si>
  <si>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</si>
  <si>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</si>
  <si>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</si>
  <si>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</si>
  <si>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</si>
  <si>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</si>
  <si>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</si>
  <si>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Između kampanje B i A te između kampanje B i C postoji statistički značajna razlika, a između kampanje A i C ne postoji.</t>
  </si>
  <si>
    <t>c) P- vrijednost je veća od 0,05 što znači da se H0 hipoteza odbacuje i podržava se H1 hipoteza. Zaključak je da postoji značajna statistički razlika između broja konverzija triju promatranih kampanja.</t>
  </si>
  <si>
    <t>H0= Ne postoji razlika u bodovima na ispitu prije i poslije demostratura.</t>
  </si>
  <si>
    <t>H1= Postoji razlika u bodovima na ispitu prije i poslije demonstratura.</t>
  </si>
  <si>
    <t>H0=Ne postoji statistički značajna razlika u broju prodanih proizvoda s obzirom na to u kojem se centru prodaju.</t>
  </si>
  <si>
    <t>H1= Postoji statistički značajna razlika u broju prodanih proizvoda s obzirom na to u kojem se centru prodaju.</t>
  </si>
  <si>
    <t>c) P-vrijednost je veća od 0,05 što znači da se hipoteza H0 odbacuje, a H1 se podržava. Odnosno postoji statistički značajna razlika u broju prodanih proizvoda s obzirom u kojem se centru prodaju.</t>
  </si>
  <si>
    <t>Natpisi redaka</t>
  </si>
  <si>
    <t>Ukupni zbroj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</si>
</sst>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0.000"/>
    <numFmt numFmtId="168" formatCode="0.000%"/>
    <numFmt numFmtId="169" formatCode="0.0"/>
    <numFmt numFmtId="170" formatCode="0.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Times New Roman"/>
      <family val="2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u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2" fillId="0" borderId="0"/>
    <xf numFmtId="0" fontId="13" fillId="0" borderId="0"/>
    <xf numFmtId="164" fontId="6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  <xf numFmtId="0" fontId="4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6" fillId="0" borderId="0" xfId="0" applyFont="1"/>
    <xf numFmtId="10" fontId="6" fillId="0" borderId="0" xfId="1" applyNumberFormat="1" applyFont="1" applyFill="1"/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4" fillId="0" borderId="0" xfId="6" applyFont="1"/>
    <xf numFmtId="10" fontId="14" fillId="0" borderId="0" xfId="1" applyNumberFormat="1" applyFont="1" applyAlignment="1">
      <alignment horizontal="center"/>
    </xf>
    <xf numFmtId="10" fontId="0" fillId="0" borderId="0" xfId="1" applyNumberFormat="1" applyFont="1" applyFill="1"/>
    <xf numFmtId="167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6" fillId="0" borderId="0" xfId="0" applyNumberFormat="1" applyFont="1"/>
    <xf numFmtId="168" fontId="6" fillId="0" borderId="0" xfId="1" applyNumberFormat="1" applyFont="1" applyFill="1" applyAlignment="1">
      <alignment horizontal="center"/>
    </xf>
    <xf numFmtId="10" fontId="6" fillId="0" borderId="0" xfId="1" applyNumberFormat="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167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0" borderId="0" xfId="4" applyFont="1"/>
    <xf numFmtId="0" fontId="14" fillId="0" borderId="0" xfId="4" applyFont="1" applyAlignment="1">
      <alignment horizontal="left" vertical="center" wrapText="1"/>
    </xf>
    <xf numFmtId="0" fontId="16" fillId="0" borderId="3" xfId="4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8"/>
    <xf numFmtId="0" fontId="18" fillId="0" borderId="0" xfId="0" applyFont="1"/>
    <xf numFmtId="0" fontId="18" fillId="0" borderId="0" xfId="8" applyFont="1"/>
    <xf numFmtId="0" fontId="7" fillId="0" borderId="11" xfId="0" applyFont="1" applyBorder="1" applyAlignment="1">
      <alignment horizontal="center" vertical="center" wrapText="1"/>
    </xf>
    <xf numFmtId="0" fontId="0" fillId="0" borderId="1" xfId="0" applyBorder="1"/>
    <xf numFmtId="169" fontId="0" fillId="0" borderId="1" xfId="0" applyNumberForma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3" xfId="0" applyFont="1" applyBorder="1"/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9" applyFont="1"/>
    <xf numFmtId="0" fontId="4" fillId="0" borderId="0" xfId="9"/>
    <xf numFmtId="0" fontId="21" fillId="0" borderId="0" xfId="9" applyFont="1"/>
    <xf numFmtId="0" fontId="4" fillId="0" borderId="1" xfId="9" applyBorder="1" applyAlignment="1">
      <alignment horizontal="center"/>
    </xf>
    <xf numFmtId="0" fontId="18" fillId="4" borderId="1" xfId="9" applyFont="1" applyFill="1" applyBorder="1" applyAlignment="1">
      <alignment horizontal="center" vertical="center" wrapText="1"/>
    </xf>
    <xf numFmtId="0" fontId="4" fillId="4" borderId="1" xfId="9" applyFill="1" applyBorder="1" applyAlignment="1">
      <alignment horizontal="center" vertical="center" wrapText="1"/>
    </xf>
    <xf numFmtId="0" fontId="4" fillId="0" borderId="1" xfId="9" applyBorder="1" applyAlignment="1">
      <alignment horizontal="center" wrapText="1"/>
    </xf>
    <xf numFmtId="0" fontId="4" fillId="0" borderId="1" xfId="9" applyBorder="1" applyAlignment="1">
      <alignment horizontal="center" vertical="center" wrapText="1"/>
    </xf>
    <xf numFmtId="0" fontId="6" fillId="0" borderId="0" xfId="10"/>
    <xf numFmtId="0" fontId="22" fillId="0" borderId="0" xfId="11" applyFont="1"/>
    <xf numFmtId="0" fontId="4" fillId="0" borderId="0" xfId="11"/>
    <xf numFmtId="0" fontId="23" fillId="0" borderId="0" xfId="11" applyFont="1"/>
    <xf numFmtId="0" fontId="7" fillId="0" borderId="11" xfId="0" applyFont="1" applyBorder="1" applyAlignment="1">
      <alignment horizontal="center" vertical="center"/>
    </xf>
    <xf numFmtId="0" fontId="12" fillId="0" borderId="1" xfId="5" applyBorder="1" applyAlignment="1">
      <alignment horizontal="center" vertical="center"/>
    </xf>
    <xf numFmtId="0" fontId="3" fillId="0" borderId="0" xfId="9" applyFont="1"/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0" xfId="9" applyFont="1"/>
    <xf numFmtId="0" fontId="0" fillId="0" borderId="12" xfId="0" applyBorder="1"/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0" xfId="0" pivotButton="1"/>
    <xf numFmtId="3" fontId="0" fillId="0" borderId="0" xfId="0" applyNumberFormat="1" applyAlignment="1">
      <alignment horizontal="left" indent="1"/>
    </xf>
    <xf numFmtId="0" fontId="14" fillId="0" borderId="15" xfId="0" applyFont="1" applyBorder="1" applyAlignment="1">
      <alignment horizontal="center" vertical="center"/>
    </xf>
    <xf numFmtId="0" fontId="1" fillId="0" borderId="0" xfId="11" applyFont="1"/>
    <xf numFmtId="170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8" fillId="0" borderId="13" xfId="0" applyFont="1" applyBorder="1" applyAlignment="1">
      <alignment horizontal="centerContinuous"/>
    </xf>
    <xf numFmtId="0" fontId="15" fillId="7" borderId="0" xfId="0" applyFont="1" applyFill="1"/>
    <xf numFmtId="0" fontId="27" fillId="7" borderId="0" xfId="0" applyFont="1" applyFill="1"/>
    <xf numFmtId="0" fontId="0" fillId="0" borderId="0" xfId="0" applyAlignment="1">
      <alignment horizontal="right"/>
    </xf>
    <xf numFmtId="0" fontId="18" fillId="4" borderId="8" xfId="9" applyFont="1" applyFill="1" applyBorder="1" applyAlignment="1">
      <alignment horizontal="center" vertical="center" wrapText="1"/>
    </xf>
    <xf numFmtId="0" fontId="18" fillId="4" borderId="9" xfId="9" applyFont="1" applyFill="1" applyBorder="1" applyAlignment="1">
      <alignment horizontal="center" vertical="center" wrapText="1"/>
    </xf>
    <xf numFmtId="0" fontId="18" fillId="4" borderId="10" xfId="9" applyFont="1" applyFill="1" applyBorder="1" applyAlignment="1">
      <alignment horizontal="center" vertical="center" wrapText="1"/>
    </xf>
    <xf numFmtId="0" fontId="0" fillId="0" borderId="0" xfId="0" applyNumberFormat="1"/>
  </cellXfs>
  <cellStyles count="12">
    <cellStyle name="Hiperveza 2" xfId="2" xr:uid="{00000000-0005-0000-0000-000000000000}"/>
    <cellStyle name="Hyperlink 2" xfId="3" xr:uid="{00000000-0005-0000-0000-000001000000}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" xfId="0" builtinId="0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ostotak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Prosj. broj klikova na oglas (u tisućama) za različite brendove mobitela</a:t>
            </a:r>
            <a:r>
              <a:rPr lang="hr-HR" baseline="0"/>
              <a:t> na FB u rujnu 2023. godine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'1ish1'!$B$4</c:f>
              <c:strCache>
                <c:ptCount val="1"/>
                <c:pt idx="0">
                  <c:v>Prosj. broj klikova na oglas (u tisućama)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'1ish1'!$A$5:$A$23</c:f>
              <c:strCache>
                <c:ptCount val="19"/>
                <c:pt idx="0">
                  <c:v>Apple</c:v>
                </c:pt>
                <c:pt idx="1">
                  <c:v>Samsung</c:v>
                </c:pt>
                <c:pt idx="2">
                  <c:v>Xiaomi</c:v>
                </c:pt>
                <c:pt idx="3">
                  <c:v>Huawei</c:v>
                </c:pt>
                <c:pt idx="4">
                  <c:v>Google</c:v>
                </c:pt>
                <c:pt idx="5">
                  <c:v>Nokia</c:v>
                </c:pt>
                <c:pt idx="6">
                  <c:v>Motorola</c:v>
                </c:pt>
                <c:pt idx="7">
                  <c:v>Sony</c:v>
                </c:pt>
                <c:pt idx="8">
                  <c:v>LG</c:v>
                </c:pt>
                <c:pt idx="9">
                  <c:v>OnePlus</c:v>
                </c:pt>
                <c:pt idx="10">
                  <c:v>Realme</c:v>
                </c:pt>
                <c:pt idx="11">
                  <c:v>Asus</c:v>
                </c:pt>
                <c:pt idx="12">
                  <c:v>Lenovo</c:v>
                </c:pt>
                <c:pt idx="13">
                  <c:v>HTC</c:v>
                </c:pt>
                <c:pt idx="14">
                  <c:v>BlackBerry</c:v>
                </c:pt>
                <c:pt idx="15">
                  <c:v>Alcatel</c:v>
                </c:pt>
                <c:pt idx="16">
                  <c:v>ZTE</c:v>
                </c:pt>
                <c:pt idx="17">
                  <c:v>Vivo</c:v>
                </c:pt>
                <c:pt idx="18">
                  <c:v>Oppo</c:v>
                </c:pt>
              </c:strCache>
            </c:strRef>
          </c:cat>
          <c:val>
            <c:numRef>
              <c:f>'1ish1'!$B$5:$B$23</c:f>
              <c:numCache>
                <c:formatCode>0.0</c:formatCode>
                <c:ptCount val="19"/>
                <c:pt idx="0">
                  <c:v>478</c:v>
                </c:pt>
                <c:pt idx="1">
                  <c:v>519.20000000000005</c:v>
                </c:pt>
                <c:pt idx="2">
                  <c:v>435.3</c:v>
                </c:pt>
                <c:pt idx="3">
                  <c:v>398.6</c:v>
                </c:pt>
                <c:pt idx="4">
                  <c:v>404.8</c:v>
                </c:pt>
                <c:pt idx="5">
                  <c:v>356.8</c:v>
                </c:pt>
                <c:pt idx="6">
                  <c:v>373.1</c:v>
                </c:pt>
                <c:pt idx="7">
                  <c:v>391.4</c:v>
                </c:pt>
                <c:pt idx="8">
                  <c:v>408.5</c:v>
                </c:pt>
                <c:pt idx="9">
                  <c:v>461</c:v>
                </c:pt>
                <c:pt idx="10">
                  <c:v>445.7</c:v>
                </c:pt>
                <c:pt idx="11">
                  <c:v>425.5</c:v>
                </c:pt>
                <c:pt idx="12">
                  <c:v>389.4</c:v>
                </c:pt>
                <c:pt idx="13">
                  <c:v>326.2</c:v>
                </c:pt>
                <c:pt idx="14">
                  <c:v>304.10000000000002</c:v>
                </c:pt>
                <c:pt idx="15">
                  <c:v>217.7</c:v>
                </c:pt>
                <c:pt idx="16">
                  <c:v>189.7</c:v>
                </c:pt>
                <c:pt idx="17">
                  <c:v>162.69999999999999</c:v>
                </c:pt>
                <c:pt idx="18">
                  <c:v>174.8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A-4A3B-90F1-F2C70123B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3258095"/>
        <c:axId val="1173256175"/>
      </c:barChart>
      <c:catAx>
        <c:axId val="117325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73256175"/>
        <c:crosses val="autoZero"/>
        <c:auto val="1"/>
        <c:lblAlgn val="ctr"/>
        <c:lblOffset val="100"/>
        <c:noMultiLvlLbl val="0"/>
      </c:catAx>
      <c:valAx>
        <c:axId val="117325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73258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broj</a:t>
            </a:r>
            <a:r>
              <a:rPr lang="hr-HR" baseline="0"/>
              <a:t> novih korisnika web stranica različitih muzeja u prvom kvartalu 2023. godine</a:t>
            </a:r>
            <a:endParaRPr lang="hr-HR"/>
          </a:p>
        </c:rich>
      </c:tx>
      <c:layout>
        <c:manualLayout>
          <c:xMode val="edge"/>
          <c:yMode val="edge"/>
          <c:x val="0.1047430008748906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'1ish2'!$E$4</c:f>
              <c:strCache>
                <c:ptCount val="1"/>
                <c:pt idx="0">
                  <c:v>Bin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'1ish2'!$E$5:$E$22</c:f>
              <c:numCache>
                <c:formatCode>General</c:formatCode>
                <c:ptCount val="1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1-4DE4-B18D-C58207416B71}"/>
            </c:ext>
          </c:extLst>
        </c:ser>
        <c:ser>
          <c:idx val="1"/>
          <c:order val="1"/>
          <c:tx>
            <c:strRef>
              <c:f>'1ish2'!$F$4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'1ish2'!$F$5:$F$22</c:f>
              <c:numCache>
                <c:formatCode>General</c:formatCode>
                <c:ptCount val="18"/>
                <c:pt idx="0">
                  <c:v>10</c:v>
                </c:pt>
                <c:pt idx="1">
                  <c:v>12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1-4DE4-B18D-C5820741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547311"/>
        <c:axId val="1326545871"/>
      </c:barChart>
      <c:catAx>
        <c:axId val="13265473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26545871"/>
        <c:crosses val="autoZero"/>
        <c:auto val="1"/>
        <c:lblAlgn val="ctr"/>
        <c:lblOffset val="100"/>
        <c:noMultiLvlLbl val="0"/>
      </c:catAx>
      <c:valAx>
        <c:axId val="132654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26547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'3ish1'!$A$4</c:f>
              <c:strCache>
                <c:ptCount val="1"/>
                <c:pt idx="0">
                  <c:v>Trošak oglašavanja na Google Ads (stotine eura)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54922555650438232"/>
                  <c:y val="-4.955017063750873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val>
            <c:numRef>
              <c:f>'3ish1'!$A$5:$A$25</c:f>
              <c:numCache>
                <c:formatCode>0.00</c:formatCode>
                <c:ptCount val="21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2.5</c:v>
                </c:pt>
                <c:pt idx="13">
                  <c:v>2.7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2.1</c:v>
                </c:pt>
                <c:pt idx="19">
                  <c:v>2</c:v>
                </c:pt>
                <c:pt idx="2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6-4EF3-8B70-A042B8EA4BAC}"/>
            </c:ext>
          </c:extLst>
        </c:ser>
        <c:ser>
          <c:idx val="1"/>
          <c:order val="1"/>
          <c:tx>
            <c:strRef>
              <c:f>'3ish1'!$B$4</c:f>
              <c:strCache>
                <c:ptCount val="1"/>
                <c:pt idx="0">
                  <c:v>Broj generiranih leadova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'3ish1'!$B$5:$B$25</c:f>
              <c:numCache>
                <c:formatCode>General</c:formatCode>
                <c:ptCount val="21"/>
                <c:pt idx="0">
                  <c:v>70</c:v>
                </c:pt>
                <c:pt idx="1">
                  <c:v>73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82</c:v>
                </c:pt>
                <c:pt idx="6">
                  <c:v>92</c:v>
                </c:pt>
                <c:pt idx="7">
                  <c:v>105</c:v>
                </c:pt>
                <c:pt idx="8">
                  <c:v>98</c:v>
                </c:pt>
                <c:pt idx="9">
                  <c:v>86</c:v>
                </c:pt>
                <c:pt idx="10">
                  <c:v>90</c:v>
                </c:pt>
                <c:pt idx="11">
                  <c:v>80</c:v>
                </c:pt>
                <c:pt idx="12">
                  <c:v>104</c:v>
                </c:pt>
                <c:pt idx="13">
                  <c:v>110</c:v>
                </c:pt>
                <c:pt idx="14">
                  <c:v>115</c:v>
                </c:pt>
                <c:pt idx="15">
                  <c:v>94</c:v>
                </c:pt>
                <c:pt idx="16">
                  <c:v>100</c:v>
                </c:pt>
                <c:pt idx="17">
                  <c:v>108</c:v>
                </c:pt>
                <c:pt idx="18">
                  <c:v>92</c:v>
                </c:pt>
                <c:pt idx="19">
                  <c:v>88</c:v>
                </c:pt>
                <c:pt idx="20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6-4EF3-8B70-A042B8EA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279471"/>
        <c:axId val="1317277071"/>
      </c:lineChart>
      <c:catAx>
        <c:axId val="13172794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17277071"/>
        <c:crosses val="autoZero"/>
        <c:auto val="1"/>
        <c:lblAlgn val="ctr"/>
        <c:lblOffset val="100"/>
        <c:noMultiLvlLbl val="0"/>
      </c:catAx>
      <c:valAx>
        <c:axId val="131727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17279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8025371828521428E-2"/>
          <c:y val="0.18097222222222226"/>
          <c:w val="0.87753018372703417"/>
          <c:h val="0.69658100029163017"/>
        </c:manualLayout>
      </c:layout>
      <c:lineChart>
        <c:grouping val="standard"/>
        <c:varyColors val="0"/>
        <c:ser>
          <c:idx val="0"/>
          <c:order val="0"/>
          <c:tx>
            <c:strRef>
              <c:f>'4ish1'!$A$7</c:f>
              <c:strCache>
                <c:ptCount val="1"/>
                <c:pt idx="0">
                  <c:v>Godina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62483508311461067"/>
                  <c:y val="0.148070866141732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59337664041994753"/>
                  <c:y val="0.32262503645377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val>
            <c:numRef>
              <c:f>'4ish1'!$A$8:$A$15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E-45DE-9FB5-EE2CCF898767}"/>
            </c:ext>
          </c:extLst>
        </c:ser>
        <c:ser>
          <c:idx val="1"/>
          <c:order val="1"/>
          <c:tx>
            <c:strRef>
              <c:f>'4ish1'!$B$7</c:f>
              <c:strCache>
                <c:ptCount val="1"/>
                <c:pt idx="0">
                  <c:v>Broj klikova (000)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'4ish1'!$B$8:$B$15</c:f>
              <c:numCache>
                <c:formatCode>General</c:formatCode>
                <c:ptCount val="8"/>
                <c:pt idx="0">
                  <c:v>23</c:v>
                </c:pt>
                <c:pt idx="1">
                  <c:v>24.8</c:v>
                </c:pt>
                <c:pt idx="2">
                  <c:v>26.6</c:v>
                </c:pt>
                <c:pt idx="3">
                  <c:v>29.1</c:v>
                </c:pt>
                <c:pt idx="4">
                  <c:v>31.3</c:v>
                </c:pt>
                <c:pt idx="5">
                  <c:v>33.799999999999997</c:v>
                </c:pt>
                <c:pt idx="6">
                  <c:v>36.6</c:v>
                </c:pt>
                <c:pt idx="7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E-45DE-9FB5-EE2CCF898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0503183"/>
        <c:axId val="1780504623"/>
      </c:lineChart>
      <c:catAx>
        <c:axId val="17805031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0504623"/>
        <c:crosses val="autoZero"/>
        <c:auto val="1"/>
        <c:lblAlgn val="ctr"/>
        <c:lblOffset val="100"/>
        <c:noMultiLvlLbl val="0"/>
      </c:catAx>
      <c:valAx>
        <c:axId val="178050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0503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8</xdr:row>
      <xdr:rowOff>47624</xdr:rowOff>
    </xdr:from>
    <xdr:to>
      <xdr:col>11</xdr:col>
      <xdr:colOff>38100</xdr:colOff>
      <xdr:row>24</xdr:row>
      <xdr:rowOff>158749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57043C-7793-F1AD-3CBD-9E34FE285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3</xdr:row>
      <xdr:rowOff>57150</xdr:rowOff>
    </xdr:from>
    <xdr:to>
      <xdr:col>14</xdr:col>
      <xdr:colOff>625475</xdr:colOff>
      <xdr:row>18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8FFA5D-CF11-C175-CFFB-0E776EF60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16</xdr:col>
      <xdr:colOff>430530</xdr:colOff>
      <xdr:row>5</xdr:row>
      <xdr:rowOff>113665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7B07241-0DEC-40FE-9F77-AB958A39E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542925"/>
          <a:ext cx="3954780" cy="904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518625</xdr:colOff>
      <xdr:row>31</xdr:row>
      <xdr:rowOff>85837</xdr:rowOff>
    </xdr:from>
    <xdr:to>
      <xdr:col>21</xdr:col>
      <xdr:colOff>117291</xdr:colOff>
      <xdr:row>46</xdr:row>
      <xdr:rowOff>126345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79087B9-74FA-AF0A-E694-CA30D6DC15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24</xdr:row>
      <xdr:rowOff>88900</xdr:rowOff>
    </xdr:from>
    <xdr:to>
      <xdr:col>12</xdr:col>
      <xdr:colOff>206375</xdr:colOff>
      <xdr:row>39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044CA7-DBA0-B775-8EDF-389B2D9797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UA Ispit" refreshedDate="45539.758413194446" createdVersion="8" refreshedVersion="8" minRefreshableVersion="3" recordCount="20" xr:uid="{F8FEB4DA-C048-4E21-8794-4F7E9F15AB8D}">
  <cacheSource type="worksheet">
    <worksheetSource ref="B4:C24" sheet="1ish3"/>
  </cacheSource>
  <cacheFields count="2">
    <cacheField name="Ukupni prihod (000 €)" numFmtId="3">
      <sharedItems containsSemiMixedTypes="0" containsString="0" containsNumber="1" containsInteger="1" minValue="26" maxValue="83" count="9">
        <n v="35"/>
        <n v="42"/>
        <n v="63"/>
        <n v="58"/>
        <n v="47"/>
        <n v="26"/>
        <n v="68"/>
        <n v="76"/>
        <n v="83"/>
      </sharedItems>
      <fieldGroup base="0">
        <rangePr startNum="26" endNum="83" groupInterval="10"/>
        <groupItems count="8">
          <s v="&lt;26"/>
          <s v="26-35"/>
          <s v="36-45"/>
          <s v="46-55"/>
          <s v="56-65"/>
          <s v="66-75"/>
          <s v="76-85"/>
          <s v="&gt;86"/>
        </groupItems>
      </fieldGroup>
    </cacheField>
    <cacheField name="Novi korisnici" numFmtId="3">
      <sharedItems containsSemiMixedTypes="0" containsString="0" containsNumber="1" containsInteger="1" minValue="130" maxValue="487" count="12">
        <n v="195"/>
        <n v="260"/>
        <n v="390"/>
        <n v="325"/>
        <n v="291"/>
        <n v="130"/>
        <n v="455"/>
        <n v="425"/>
        <n v="228"/>
        <n v="487"/>
        <n v="242"/>
        <n v="357"/>
      </sharedItems>
      <fieldGroup base="1">
        <rangePr startNum="130" endNum="487" groupInterval="150"/>
        <groupItems count="5">
          <s v="&lt;130"/>
          <s v="130-279"/>
          <s v="280-429"/>
          <s v="430-579"/>
          <s v="&gt;58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2"/>
    <x v="7"/>
  </r>
  <r>
    <x v="1"/>
    <x v="8"/>
  </r>
  <r>
    <x v="0"/>
    <x v="0"/>
  </r>
  <r>
    <x v="7"/>
    <x v="9"/>
  </r>
  <r>
    <x v="1"/>
    <x v="10"/>
  </r>
  <r>
    <x v="3"/>
    <x v="4"/>
  </r>
  <r>
    <x v="2"/>
    <x v="11"/>
  </r>
  <r>
    <x v="4"/>
    <x v="1"/>
  </r>
  <r>
    <x v="6"/>
    <x v="7"/>
  </r>
  <r>
    <x v="7"/>
    <x v="6"/>
  </r>
  <r>
    <x v="8"/>
    <x v="9"/>
  </r>
  <r>
    <x v="4"/>
    <x v="1"/>
  </r>
  <r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09A860-1B3E-443A-81E5-C2C9375ED54B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19" firstHeaderRow="1" firstDataRow="1" firstDataCol="1"/>
  <pivotFields count="2">
    <pivotField axis="axisRow" numFmtId="3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dataField="1" numFmtId="3" showAll="0">
      <items count="6">
        <item x="0"/>
        <item x="1"/>
        <item x="2"/>
        <item x="3"/>
        <item x="4"/>
        <item t="default"/>
      </items>
    </pivotField>
  </pivotFields>
  <rowFields count="2">
    <field x="0"/>
    <field x="1"/>
  </rowFields>
  <rowItems count="15">
    <i>
      <x v="1"/>
    </i>
    <i r="1">
      <x v="1"/>
    </i>
    <i>
      <x v="2"/>
    </i>
    <i r="1">
      <x v="1"/>
    </i>
    <i>
      <x v="3"/>
    </i>
    <i r="1">
      <x v="1"/>
    </i>
    <i r="1">
      <x v="2"/>
    </i>
    <i>
      <x v="4"/>
    </i>
    <i r="1">
      <x v="2"/>
    </i>
    <i>
      <x v="5"/>
    </i>
    <i r="1">
      <x v="2"/>
    </i>
    <i r="1">
      <x v="3"/>
    </i>
    <i>
      <x v="6"/>
    </i>
    <i r="1">
      <x v="3"/>
    </i>
    <i t="grand">
      <x/>
    </i>
  </rowItems>
  <colItems count="1">
    <i/>
  </colItems>
  <dataFields count="1">
    <dataField name="Sum of Novi korisnici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265625" defaultRowHeight="14.5" x14ac:dyDescent="0.35"/>
  <cols>
    <col min="1" max="1" width="17.54296875" style="70" customWidth="1"/>
    <col min="2" max="2" width="11.26953125" style="70" customWidth="1"/>
    <col min="3" max="3" width="8.7265625" style="70"/>
    <col min="4" max="4" width="10.7265625" style="70" customWidth="1"/>
    <col min="5" max="6" width="8.7265625" style="70"/>
    <col min="7" max="7" width="10.81640625" style="70" bestFit="1" customWidth="1"/>
    <col min="8" max="16384" width="8.7265625" style="70"/>
  </cols>
  <sheetData>
    <row r="1" spans="1:9" ht="26" x14ac:dyDescent="0.6">
      <c r="A1" s="69"/>
      <c r="D1" s="71" t="s">
        <v>11</v>
      </c>
      <c r="G1" s="69"/>
      <c r="I1" s="70" t="s">
        <v>12</v>
      </c>
    </row>
    <row r="2" spans="1:9" x14ac:dyDescent="0.35">
      <c r="D2" s="83" t="s">
        <v>72</v>
      </c>
      <c r="I2" s="70" t="s">
        <v>61</v>
      </c>
    </row>
    <row r="3" spans="1:9" x14ac:dyDescent="0.35">
      <c r="D3" s="91" t="s">
        <v>104</v>
      </c>
    </row>
    <row r="5" spans="1:9" x14ac:dyDescent="0.35">
      <c r="A5" s="72"/>
      <c r="B5" s="110" t="s">
        <v>13</v>
      </c>
      <c r="C5" s="111"/>
      <c r="D5" s="112"/>
      <c r="E5" s="110" t="s">
        <v>14</v>
      </c>
      <c r="F5" s="111"/>
      <c r="G5" s="112"/>
      <c r="H5" s="73"/>
    </row>
    <row r="6" spans="1:9" x14ac:dyDescent="0.35">
      <c r="A6" s="72" t="s">
        <v>15</v>
      </c>
      <c r="B6" s="73" t="s">
        <v>16</v>
      </c>
      <c r="C6" s="73" t="s">
        <v>17</v>
      </c>
      <c r="D6" s="73" t="s">
        <v>18</v>
      </c>
      <c r="E6" s="73" t="s">
        <v>19</v>
      </c>
      <c r="F6" s="73" t="s">
        <v>20</v>
      </c>
      <c r="G6" s="73" t="s">
        <v>21</v>
      </c>
      <c r="H6" s="73" t="s">
        <v>22</v>
      </c>
    </row>
    <row r="7" spans="1:9" x14ac:dyDescent="0.35">
      <c r="A7" s="72" t="s">
        <v>23</v>
      </c>
      <c r="B7" s="74">
        <v>13</v>
      </c>
      <c r="C7" s="74">
        <v>13</v>
      </c>
      <c r="D7" s="74">
        <v>13</v>
      </c>
      <c r="E7" s="74">
        <v>13</v>
      </c>
      <c r="F7" s="74">
        <v>13</v>
      </c>
      <c r="G7" s="74">
        <v>13</v>
      </c>
      <c r="H7" s="74">
        <f>SUM(B7:G7)</f>
        <v>78</v>
      </c>
    </row>
    <row r="8" spans="1:9" ht="29" x14ac:dyDescent="0.35">
      <c r="A8" s="75" t="s">
        <v>24</v>
      </c>
      <c r="B8" s="76">
        <v>30</v>
      </c>
      <c r="C8" s="76">
        <v>30</v>
      </c>
      <c r="D8" s="76">
        <v>30</v>
      </c>
      <c r="E8" s="76">
        <v>30</v>
      </c>
      <c r="F8" s="76">
        <v>30</v>
      </c>
      <c r="G8" s="76">
        <v>30</v>
      </c>
      <c r="H8" s="76">
        <f>SUM(B8:G8)</f>
        <v>180</v>
      </c>
    </row>
    <row r="11" spans="1:9" x14ac:dyDescent="0.35">
      <c r="A11" s="77" t="s">
        <v>25</v>
      </c>
    </row>
    <row r="12" spans="1:9" x14ac:dyDescent="0.35">
      <c r="A12" s="77"/>
    </row>
    <row r="13" spans="1:9" x14ac:dyDescent="0.35">
      <c r="A13" s="77" t="s">
        <v>5</v>
      </c>
    </row>
    <row r="14" spans="1:9" x14ac:dyDescent="0.35">
      <c r="A14" s="77"/>
    </row>
    <row r="15" spans="1:9" x14ac:dyDescent="0.35">
      <c r="A15" s="77" t="s">
        <v>26</v>
      </c>
    </row>
    <row r="16" spans="1:9" x14ac:dyDescent="0.35">
      <c r="A16" s="77"/>
    </row>
    <row r="17" spans="1:1" x14ac:dyDescent="0.35">
      <c r="A17" s="77" t="s">
        <v>27</v>
      </c>
    </row>
    <row r="18" spans="1:1" x14ac:dyDescent="0.35">
      <c r="A18" s="77"/>
    </row>
    <row r="19" spans="1:1" x14ac:dyDescent="0.35">
      <c r="A19" s="77" t="s">
        <v>6</v>
      </c>
    </row>
    <row r="20" spans="1:1" x14ac:dyDescent="0.35">
      <c r="A20" s="77"/>
    </row>
    <row r="21" spans="1:1" x14ac:dyDescent="0.35">
      <c r="A21" s="77" t="s">
        <v>4</v>
      </c>
    </row>
    <row r="22" spans="1:1" x14ac:dyDescent="0.35">
      <c r="A22" s="77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</sheetPr>
  <dimension ref="A1:O36"/>
  <sheetViews>
    <sheetView zoomScaleNormal="100" workbookViewId="0">
      <selection activeCell="B22" sqref="B22"/>
    </sheetView>
  </sheetViews>
  <sheetFormatPr defaultColWidth="9.1796875" defaultRowHeight="14.5" x14ac:dyDescent="0.35"/>
  <cols>
    <col min="1" max="1" width="17" style="26" customWidth="1"/>
    <col min="2" max="2" width="17.81640625" style="26" bestFit="1" customWidth="1"/>
    <col min="3" max="3" width="19.1796875" style="26" bestFit="1" customWidth="1"/>
    <col min="4" max="4" width="16" style="26" customWidth="1"/>
    <col min="5" max="5" width="10" style="26" customWidth="1"/>
    <col min="6" max="16384" width="9.1796875" style="26"/>
  </cols>
  <sheetData>
    <row r="1" spans="1:15" x14ac:dyDescent="0.35">
      <c r="A1" t="s">
        <v>29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3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3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" thickBot="1" x14ac:dyDescent="0.4">
      <c r="A7" s="5" t="s">
        <v>3</v>
      </c>
      <c r="B7" s="10" t="s">
        <v>62</v>
      </c>
      <c r="C7" s="10" t="s">
        <v>129</v>
      </c>
      <c r="D7" s="10" t="s">
        <v>130</v>
      </c>
      <c r="E7" s="17"/>
      <c r="F7" s="1"/>
      <c r="G7" s="1"/>
      <c r="H7" s="1"/>
      <c r="I7"/>
      <c r="J7"/>
      <c r="K7"/>
      <c r="L7"/>
      <c r="M7"/>
      <c r="N7"/>
      <c r="O7"/>
    </row>
    <row r="8" spans="1:15" x14ac:dyDescent="0.35">
      <c r="A8" s="15">
        <v>2016</v>
      </c>
      <c r="B8" s="2">
        <v>23</v>
      </c>
      <c r="C8" s="2" t="s">
        <v>131</v>
      </c>
      <c r="D8" s="102">
        <f>B8/$B$9*100</f>
        <v>92.741935483870961</v>
      </c>
      <c r="E8"/>
      <c r="F8"/>
      <c r="G8"/>
      <c r="H8"/>
      <c r="I8"/>
      <c r="J8"/>
      <c r="K8"/>
      <c r="L8"/>
      <c r="M8"/>
      <c r="N8"/>
    </row>
    <row r="9" spans="1:15" x14ac:dyDescent="0.35">
      <c r="A9" s="15">
        <v>2017</v>
      </c>
      <c r="B9" s="2">
        <v>24.8</v>
      </c>
      <c r="C9" s="102">
        <f>B9/B8*100</f>
        <v>107.82608695652173</v>
      </c>
      <c r="D9" s="102">
        <f t="shared" ref="D9:D15" si="0">B9/$B$9*100</f>
        <v>100</v>
      </c>
      <c r="E9"/>
      <c r="F9"/>
      <c r="G9"/>
      <c r="H9"/>
      <c r="I9"/>
      <c r="J9"/>
      <c r="K9"/>
      <c r="L9"/>
      <c r="M9"/>
      <c r="N9"/>
    </row>
    <row r="10" spans="1:15" x14ac:dyDescent="0.35">
      <c r="A10" s="15">
        <v>2018</v>
      </c>
      <c r="B10" s="2">
        <v>26.6</v>
      </c>
      <c r="C10" s="102">
        <f t="shared" ref="C10:C15" si="1">B10/B9*100</f>
        <v>107.25806451612902</v>
      </c>
      <c r="D10" s="102">
        <f t="shared" si="0"/>
        <v>107.25806451612902</v>
      </c>
      <c r="E10"/>
      <c r="F10"/>
      <c r="G10"/>
      <c r="H10"/>
      <c r="I10"/>
      <c r="J10"/>
      <c r="K10"/>
      <c r="L10"/>
      <c r="M10"/>
      <c r="N10"/>
    </row>
    <row r="11" spans="1:15" x14ac:dyDescent="0.35">
      <c r="A11" s="15">
        <v>2019</v>
      </c>
      <c r="B11" s="2">
        <v>29.1</v>
      </c>
      <c r="C11" s="103">
        <f t="shared" si="1"/>
        <v>109.39849624060149</v>
      </c>
      <c r="D11" s="102">
        <f t="shared" si="0"/>
        <v>117.33870967741935</v>
      </c>
      <c r="E11"/>
      <c r="F11" s="14"/>
      <c r="G11"/>
      <c r="H11"/>
      <c r="I11"/>
      <c r="J11"/>
      <c r="K11"/>
      <c r="L11"/>
      <c r="M11"/>
      <c r="N11"/>
    </row>
    <row r="12" spans="1:15" x14ac:dyDescent="0.35">
      <c r="A12" s="15">
        <v>2020</v>
      </c>
      <c r="B12" s="2">
        <v>31.3</v>
      </c>
      <c r="C12" s="102">
        <f t="shared" si="1"/>
        <v>107.56013745704468</v>
      </c>
      <c r="D12" s="102">
        <f t="shared" si="0"/>
        <v>126.20967741935485</v>
      </c>
      <c r="E12"/>
      <c r="F12"/>
      <c r="G12"/>
      <c r="J12"/>
      <c r="K12"/>
      <c r="L12"/>
      <c r="M12"/>
      <c r="N12"/>
    </row>
    <row r="13" spans="1:15" x14ac:dyDescent="0.35">
      <c r="A13" s="15">
        <v>2021</v>
      </c>
      <c r="B13" s="2">
        <v>33.799999999999997</v>
      </c>
      <c r="C13" s="102">
        <f t="shared" si="1"/>
        <v>107.98722044728433</v>
      </c>
      <c r="D13" s="103">
        <f t="shared" si="0"/>
        <v>136.29032258064515</v>
      </c>
      <c r="E13"/>
      <c r="F13"/>
      <c r="G13"/>
      <c r="J13"/>
      <c r="K13"/>
      <c r="L13"/>
      <c r="M13"/>
      <c r="N13"/>
    </row>
    <row r="14" spans="1:15" x14ac:dyDescent="0.35">
      <c r="A14" s="15">
        <v>2022</v>
      </c>
      <c r="B14" s="2">
        <v>36.6</v>
      </c>
      <c r="C14" s="102">
        <f t="shared" si="1"/>
        <v>108.28402366863908</v>
      </c>
      <c r="D14" s="102">
        <f t="shared" si="0"/>
        <v>147.58064516129033</v>
      </c>
      <c r="E14"/>
      <c r="F14"/>
      <c r="G14"/>
      <c r="H14"/>
      <c r="I14"/>
      <c r="J14"/>
      <c r="M14"/>
      <c r="N14"/>
    </row>
    <row r="15" spans="1:15" x14ac:dyDescent="0.35">
      <c r="A15" s="15">
        <v>2023</v>
      </c>
      <c r="B15" s="2">
        <v>39.299999999999997</v>
      </c>
      <c r="C15" s="102">
        <f t="shared" si="1"/>
        <v>107.37704918032787</v>
      </c>
      <c r="D15" s="102">
        <f t="shared" si="0"/>
        <v>158.46774193548384</v>
      </c>
      <c r="E15"/>
      <c r="F15"/>
      <c r="G15"/>
      <c r="H15"/>
      <c r="I15"/>
      <c r="J15"/>
      <c r="M15"/>
      <c r="N15"/>
    </row>
    <row r="16" spans="1:15" x14ac:dyDescent="0.35">
      <c r="E16"/>
    </row>
    <row r="18" spans="2:6" x14ac:dyDescent="0.35">
      <c r="B18" s="26" t="s">
        <v>125</v>
      </c>
    </row>
    <row r="19" spans="2:6" x14ac:dyDescent="0.35">
      <c r="B19" s="26" t="s">
        <v>132</v>
      </c>
    </row>
    <row r="20" spans="2:6" x14ac:dyDescent="0.35">
      <c r="F20" s="27"/>
    </row>
    <row r="21" spans="2:6" x14ac:dyDescent="0.35">
      <c r="B21" s="26" t="s">
        <v>10</v>
      </c>
    </row>
    <row r="22" spans="2:6" x14ac:dyDescent="0.35">
      <c r="B22" s="26" t="s">
        <v>133</v>
      </c>
    </row>
    <row r="26" spans="2:6" x14ac:dyDescent="0.35">
      <c r="B26" s="26" t="s">
        <v>176</v>
      </c>
    </row>
    <row r="27" spans="2:6" x14ac:dyDescent="0.35">
      <c r="B27" s="26" t="s">
        <v>177</v>
      </c>
    </row>
    <row r="28" spans="2:6" x14ac:dyDescent="0.35">
      <c r="B28" s="26" t="s">
        <v>178</v>
      </c>
    </row>
    <row r="29" spans="2:6" x14ac:dyDescent="0.35">
      <c r="B29" s="26" t="s">
        <v>179</v>
      </c>
    </row>
    <row r="31" spans="2:6" x14ac:dyDescent="0.35">
      <c r="B31" s="26" t="s">
        <v>180</v>
      </c>
    </row>
    <row r="32" spans="2:6" x14ac:dyDescent="0.35">
      <c r="B32" s="26" t="s">
        <v>181</v>
      </c>
    </row>
    <row r="33" spans="2:3" x14ac:dyDescent="0.35">
      <c r="B33" s="26" t="s">
        <v>179</v>
      </c>
    </row>
    <row r="36" spans="2:3" x14ac:dyDescent="0.35">
      <c r="C36" s="26">
        <f>30*5</f>
        <v>150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79998168889431442"/>
  </sheetPr>
  <dimension ref="A1:P25"/>
  <sheetViews>
    <sheetView topLeftCell="A5" workbookViewId="0">
      <selection activeCell="B23" sqref="B23"/>
    </sheetView>
  </sheetViews>
  <sheetFormatPr defaultColWidth="9.1796875" defaultRowHeight="14.5" x14ac:dyDescent="0.35"/>
  <cols>
    <col min="1" max="1" width="18.453125" style="22" customWidth="1"/>
    <col min="2" max="2" width="13.54296875" style="22" customWidth="1"/>
    <col min="3" max="3" width="11.1796875" style="22" customWidth="1"/>
    <col min="4" max="16384" width="9.1796875" style="22"/>
  </cols>
  <sheetData>
    <row r="1" spans="1:16" x14ac:dyDescent="0.35">
      <c r="A1" t="s">
        <v>1</v>
      </c>
      <c r="B1"/>
      <c r="C1"/>
      <c r="D1"/>
      <c r="E1"/>
      <c r="F1"/>
      <c r="G1"/>
      <c r="H1"/>
      <c r="I1"/>
      <c r="J1"/>
    </row>
    <row r="2" spans="1:16" x14ac:dyDescent="0.35">
      <c r="A2"/>
      <c r="B2"/>
      <c r="C2"/>
      <c r="D2"/>
      <c r="E2"/>
      <c r="F2"/>
      <c r="G2"/>
      <c r="H2"/>
      <c r="I2"/>
      <c r="J2"/>
    </row>
    <row r="3" spans="1:16" x14ac:dyDescent="0.35">
      <c r="A3" t="s">
        <v>1</v>
      </c>
      <c r="B3"/>
      <c r="C3"/>
      <c r="D3"/>
      <c r="E3"/>
      <c r="F3"/>
      <c r="G3"/>
      <c r="H3"/>
      <c r="I3"/>
      <c r="J3"/>
    </row>
    <row r="4" spans="1:16" x14ac:dyDescent="0.35">
      <c r="A4"/>
      <c r="B4"/>
      <c r="C4"/>
      <c r="D4"/>
      <c r="E4"/>
      <c r="F4"/>
      <c r="G4"/>
      <c r="H4"/>
      <c r="I4"/>
      <c r="J4"/>
      <c r="K4" s="24"/>
      <c r="L4" s="24"/>
      <c r="M4" s="24"/>
      <c r="N4" s="24"/>
      <c r="O4" s="24"/>
      <c r="P4" s="24"/>
    </row>
    <row r="5" spans="1:16" ht="15" thickBot="1" x14ac:dyDescent="0.4">
      <c r="A5" s="5" t="s">
        <v>3</v>
      </c>
      <c r="B5" s="5" t="s">
        <v>98</v>
      </c>
      <c r="C5" s="5" t="s">
        <v>129</v>
      </c>
      <c r="D5"/>
      <c r="E5"/>
      <c r="F5"/>
      <c r="G5"/>
      <c r="H5"/>
      <c r="I5"/>
      <c r="J5"/>
    </row>
    <row r="6" spans="1:16" x14ac:dyDescent="0.35">
      <c r="A6" s="16">
        <v>2010</v>
      </c>
      <c r="B6" s="67">
        <v>101</v>
      </c>
      <c r="C6" s="67" t="s">
        <v>131</v>
      </c>
      <c r="D6"/>
      <c r="E6"/>
      <c r="F6"/>
      <c r="G6"/>
      <c r="H6"/>
      <c r="I6"/>
      <c r="J6"/>
    </row>
    <row r="7" spans="1:16" x14ac:dyDescent="0.35">
      <c r="A7" s="15">
        <v>2011</v>
      </c>
      <c r="B7" s="62">
        <v>96</v>
      </c>
      <c r="C7" s="62">
        <f>B7/B6*100</f>
        <v>95.049504950495049</v>
      </c>
      <c r="D7"/>
      <c r="E7"/>
      <c r="F7"/>
      <c r="G7"/>
      <c r="H7"/>
      <c r="I7"/>
      <c r="J7" s="23"/>
    </row>
    <row r="8" spans="1:16" x14ac:dyDescent="0.35">
      <c r="A8" s="16">
        <v>2012</v>
      </c>
      <c r="B8" s="62">
        <v>97</v>
      </c>
      <c r="C8" s="62">
        <f t="shared" ref="C8:C18" si="0">B8/B7*100</f>
        <v>101.04166666666667</v>
      </c>
      <c r="D8"/>
      <c r="E8"/>
      <c r="F8"/>
      <c r="G8"/>
      <c r="H8"/>
      <c r="I8"/>
    </row>
    <row r="9" spans="1:16" x14ac:dyDescent="0.35">
      <c r="A9" s="15">
        <v>2013</v>
      </c>
      <c r="B9" s="62">
        <v>99</v>
      </c>
      <c r="C9" s="62">
        <f t="shared" si="0"/>
        <v>102.06185567010309</v>
      </c>
      <c r="D9"/>
      <c r="E9"/>
      <c r="F9"/>
      <c r="G9"/>
      <c r="H9"/>
      <c r="I9"/>
    </row>
    <row r="10" spans="1:16" x14ac:dyDescent="0.35">
      <c r="A10" s="16">
        <v>2014</v>
      </c>
      <c r="B10" s="62">
        <v>100</v>
      </c>
      <c r="C10" s="62">
        <f t="shared" si="0"/>
        <v>101.01010101010101</v>
      </c>
      <c r="D10"/>
      <c r="E10"/>
      <c r="F10"/>
      <c r="G10"/>
      <c r="H10"/>
      <c r="I10"/>
    </row>
    <row r="11" spans="1:16" x14ac:dyDescent="0.35">
      <c r="A11" s="15">
        <v>2015</v>
      </c>
      <c r="B11" s="62">
        <v>101</v>
      </c>
      <c r="C11" s="62">
        <f t="shared" si="0"/>
        <v>101</v>
      </c>
      <c r="D11"/>
      <c r="E11"/>
      <c r="F11"/>
      <c r="G11"/>
      <c r="H11"/>
      <c r="I11"/>
    </row>
    <row r="12" spans="1:16" x14ac:dyDescent="0.35">
      <c r="A12" s="16">
        <v>2016</v>
      </c>
      <c r="B12" s="62">
        <v>103</v>
      </c>
      <c r="C12" s="62">
        <f t="shared" si="0"/>
        <v>101.98019801980197</v>
      </c>
      <c r="D12" s="101"/>
      <c r="E12"/>
      <c r="F12"/>
      <c r="G12"/>
      <c r="H12"/>
      <c r="I12"/>
    </row>
    <row r="13" spans="1:16" x14ac:dyDescent="0.35">
      <c r="A13" s="15">
        <v>2017</v>
      </c>
      <c r="B13" s="62">
        <v>103</v>
      </c>
      <c r="C13" s="62">
        <f t="shared" si="0"/>
        <v>100</v>
      </c>
      <c r="D13" s="101"/>
      <c r="E13"/>
      <c r="F13"/>
      <c r="G13"/>
      <c r="H13"/>
      <c r="I13"/>
    </row>
    <row r="14" spans="1:16" x14ac:dyDescent="0.35">
      <c r="A14" s="16">
        <v>2018</v>
      </c>
      <c r="B14" s="62">
        <v>106</v>
      </c>
      <c r="C14" s="62">
        <f t="shared" si="0"/>
        <v>102.91262135922329</v>
      </c>
      <c r="D14"/>
      <c r="E14"/>
      <c r="F14"/>
      <c r="G14"/>
      <c r="H14"/>
      <c r="I14"/>
    </row>
    <row r="15" spans="1:16" x14ac:dyDescent="0.35">
      <c r="A15" s="15">
        <v>2019</v>
      </c>
      <c r="B15" s="62">
        <v>108</v>
      </c>
      <c r="C15" s="105">
        <f t="shared" si="0"/>
        <v>101.88679245283019</v>
      </c>
      <c r="D15"/>
      <c r="E15"/>
      <c r="F15"/>
      <c r="G15"/>
      <c r="H15"/>
      <c r="I15"/>
    </row>
    <row r="16" spans="1:16" x14ac:dyDescent="0.35">
      <c r="A16" s="16">
        <v>2020</v>
      </c>
      <c r="B16" s="62">
        <v>108</v>
      </c>
      <c r="C16" s="62">
        <f t="shared" si="0"/>
        <v>100</v>
      </c>
      <c r="D16"/>
      <c r="E16"/>
      <c r="F16"/>
      <c r="G16"/>
      <c r="H16"/>
      <c r="I16"/>
    </row>
    <row r="17" spans="1:9" x14ac:dyDescent="0.35">
      <c r="A17" s="15">
        <v>2021</v>
      </c>
      <c r="B17" s="104">
        <v>109</v>
      </c>
      <c r="C17" s="62">
        <f t="shared" si="0"/>
        <v>100.92592592592592</v>
      </c>
      <c r="D17"/>
      <c r="E17"/>
      <c r="F17"/>
      <c r="G17"/>
      <c r="H17"/>
      <c r="I17"/>
    </row>
    <row r="18" spans="1:9" x14ac:dyDescent="0.35">
      <c r="A18" s="16">
        <v>2022</v>
      </c>
      <c r="B18" s="62">
        <v>109</v>
      </c>
      <c r="C18" s="62">
        <f t="shared" si="0"/>
        <v>100</v>
      </c>
      <c r="D18"/>
      <c r="E18"/>
      <c r="F18"/>
      <c r="G18"/>
      <c r="H18"/>
      <c r="I18"/>
    </row>
    <row r="21" spans="1:9" x14ac:dyDescent="0.35">
      <c r="B21" s="22" t="s">
        <v>135</v>
      </c>
    </row>
    <row r="23" spans="1:9" x14ac:dyDescent="0.35">
      <c r="B23" s="22" t="s">
        <v>134</v>
      </c>
    </row>
    <row r="25" spans="1:9" x14ac:dyDescent="0.35">
      <c r="B25" s="22" t="s">
        <v>10</v>
      </c>
    </row>
  </sheetData>
  <sortState xmlns:xlrd2="http://schemas.microsoft.com/office/spreadsheetml/2017/richdata2" ref="B7:B18">
    <sortCondition ref="B6:B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79998168889431442"/>
  </sheetPr>
  <dimension ref="A1:M35"/>
  <sheetViews>
    <sheetView workbookViewId="0">
      <selection activeCell="G21" sqref="G21"/>
    </sheetView>
  </sheetViews>
  <sheetFormatPr defaultRowHeight="14.5" x14ac:dyDescent="0.35"/>
  <cols>
    <col min="1" max="1" width="22.1796875" customWidth="1"/>
    <col min="2" max="2" width="14.453125" customWidth="1"/>
    <col min="4" max="4" width="16.36328125" customWidth="1"/>
    <col min="5" max="5" width="10.453125" bestFit="1" customWidth="1"/>
    <col min="14" max="14" width="12.1796875" customWidth="1"/>
  </cols>
  <sheetData>
    <row r="1" spans="1:9" x14ac:dyDescent="0.35">
      <c r="A1" t="s">
        <v>0</v>
      </c>
    </row>
    <row r="4" spans="1:9" x14ac:dyDescent="0.3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48" t="s">
        <v>64</v>
      </c>
      <c r="B5" s="66" t="s">
        <v>63</v>
      </c>
      <c r="C5" s="11"/>
      <c r="D5" s="11" t="s">
        <v>124</v>
      </c>
      <c r="E5" s="11"/>
      <c r="F5" s="11"/>
      <c r="G5" s="11"/>
      <c r="H5" s="11"/>
      <c r="I5" s="11"/>
    </row>
    <row r="6" spans="1:9" ht="17.25" customHeight="1" x14ac:dyDescent="0.35">
      <c r="A6" s="82">
        <v>1</v>
      </c>
      <c r="B6" s="68">
        <v>14</v>
      </c>
      <c r="C6" s="11"/>
      <c r="D6" t="s">
        <v>136</v>
      </c>
      <c r="E6" s="11">
        <f>KURT(B6:B35)</f>
        <v>-0.67624955799565845</v>
      </c>
      <c r="F6" s="11"/>
      <c r="G6" s="11"/>
      <c r="H6" s="11"/>
      <c r="I6" s="11"/>
    </row>
    <row r="7" spans="1:9" x14ac:dyDescent="0.35">
      <c r="A7" s="82">
        <v>2</v>
      </c>
      <c r="B7" s="68">
        <v>15</v>
      </c>
      <c r="C7" s="11"/>
      <c r="D7" s="11" t="s">
        <v>137</v>
      </c>
      <c r="E7" s="11">
        <f>SKEW(B6:B35)</f>
        <v>0.20207517737887681</v>
      </c>
      <c r="F7" s="11"/>
      <c r="G7" s="100"/>
      <c r="H7" s="79"/>
      <c r="I7" s="11"/>
    </row>
    <row r="8" spans="1:9" x14ac:dyDescent="0.35">
      <c r="A8" s="82">
        <v>3</v>
      </c>
      <c r="B8" s="68">
        <v>18</v>
      </c>
      <c r="C8" s="11"/>
      <c r="D8" s="11"/>
      <c r="E8" s="11"/>
      <c r="F8" s="11"/>
      <c r="G8" s="79"/>
      <c r="H8" s="79"/>
      <c r="I8" s="11"/>
    </row>
    <row r="9" spans="1:9" x14ac:dyDescent="0.35">
      <c r="A9" s="82">
        <v>4</v>
      </c>
      <c r="B9" s="68">
        <v>20</v>
      </c>
      <c r="C9" s="11"/>
      <c r="D9" s="11"/>
      <c r="E9" s="11"/>
      <c r="F9" s="11"/>
      <c r="G9" s="11"/>
      <c r="H9" s="11"/>
      <c r="I9" s="11"/>
    </row>
    <row r="10" spans="1:9" x14ac:dyDescent="0.35">
      <c r="A10" s="82">
        <v>5</v>
      </c>
      <c r="B10" s="68">
        <v>22</v>
      </c>
      <c r="C10" s="11"/>
      <c r="D10" s="11" t="s">
        <v>138</v>
      </c>
      <c r="E10" s="11"/>
      <c r="F10" s="11"/>
      <c r="G10" s="11"/>
      <c r="H10" s="11"/>
      <c r="I10" s="11"/>
    </row>
    <row r="11" spans="1:9" x14ac:dyDescent="0.35">
      <c r="A11" s="82">
        <v>6</v>
      </c>
      <c r="B11" s="68">
        <v>25</v>
      </c>
      <c r="C11" s="11"/>
      <c r="D11" s="11"/>
      <c r="E11" s="11"/>
      <c r="F11" s="11"/>
      <c r="G11" s="11"/>
      <c r="H11" s="11"/>
      <c r="I11" s="11"/>
    </row>
    <row r="12" spans="1:9" x14ac:dyDescent="0.35">
      <c r="A12" s="82">
        <v>7</v>
      </c>
      <c r="B12" s="68">
        <v>30</v>
      </c>
      <c r="C12" s="11"/>
      <c r="D12" s="11"/>
      <c r="E12" s="11"/>
      <c r="F12" s="11"/>
      <c r="G12" s="11"/>
      <c r="H12" s="11"/>
      <c r="I12" s="11"/>
    </row>
    <row r="13" spans="1:9" ht="15" thickBot="1" x14ac:dyDescent="0.4">
      <c r="A13" s="82">
        <v>8</v>
      </c>
      <c r="B13" s="68">
        <v>30</v>
      </c>
      <c r="C13" s="11"/>
      <c r="D13" s="11" t="s">
        <v>126</v>
      </c>
      <c r="E13" s="11"/>
      <c r="F13" s="11"/>
      <c r="G13" s="11"/>
      <c r="H13" s="11"/>
      <c r="I13" s="11"/>
    </row>
    <row r="14" spans="1:9" x14ac:dyDescent="0.35">
      <c r="A14" s="82">
        <v>9</v>
      </c>
      <c r="B14" s="68">
        <v>28</v>
      </c>
      <c r="C14" s="11"/>
      <c r="D14" s="106" t="s">
        <v>139</v>
      </c>
      <c r="E14" s="106"/>
      <c r="F14" s="11"/>
      <c r="G14" s="107" t="s">
        <v>153</v>
      </c>
      <c r="H14" s="107"/>
      <c r="I14" s="11">
        <v>0.96799999999999997</v>
      </c>
    </row>
    <row r="15" spans="1:9" x14ac:dyDescent="0.35">
      <c r="A15" s="82">
        <v>10</v>
      </c>
      <c r="B15" s="68">
        <v>26</v>
      </c>
      <c r="C15" s="11"/>
      <c r="F15" s="11"/>
      <c r="G15" s="11"/>
      <c r="H15" s="11"/>
      <c r="I15" s="11"/>
    </row>
    <row r="16" spans="1:9" x14ac:dyDescent="0.35">
      <c r="A16" s="82">
        <v>11</v>
      </c>
      <c r="B16" s="68">
        <v>23</v>
      </c>
      <c r="C16" s="11"/>
      <c r="D16" t="s">
        <v>140</v>
      </c>
      <c r="E16">
        <v>23.566666666666666</v>
      </c>
      <c r="F16" s="11"/>
      <c r="G16" s="108" t="s">
        <v>154</v>
      </c>
      <c r="H16" s="108"/>
      <c r="I16" s="11"/>
    </row>
    <row r="17" spans="1:13" x14ac:dyDescent="0.35">
      <c r="A17" s="82">
        <v>12</v>
      </c>
      <c r="B17" s="68">
        <v>20</v>
      </c>
      <c r="C17" s="11"/>
      <c r="D17" t="s">
        <v>141</v>
      </c>
      <c r="E17">
        <v>0.96809248790293667</v>
      </c>
      <c r="F17" s="11"/>
      <c r="G17" t="s">
        <v>105</v>
      </c>
      <c r="H17" s="11"/>
      <c r="I17" s="11"/>
      <c r="K17" s="79"/>
      <c r="L17" s="79"/>
      <c r="M17" s="79"/>
    </row>
    <row r="18" spans="1:13" x14ac:dyDescent="0.35">
      <c r="A18" s="82">
        <v>13</v>
      </c>
      <c r="B18" s="68">
        <v>18</v>
      </c>
      <c r="C18" s="11"/>
      <c r="D18" t="s">
        <v>142</v>
      </c>
      <c r="E18">
        <v>23</v>
      </c>
      <c r="F18" s="11"/>
      <c r="G18" s="11">
        <f>E16-1.96*(E20)/SQRT(E28)</f>
        <v>21.669205390376909</v>
      </c>
      <c r="H18" s="11"/>
      <c r="I18" s="11"/>
      <c r="K18" s="79"/>
      <c r="L18" s="79"/>
      <c r="M18" s="79"/>
    </row>
    <row r="19" spans="1:13" x14ac:dyDescent="0.35">
      <c r="A19" s="82">
        <v>14</v>
      </c>
      <c r="B19" s="68">
        <v>17</v>
      </c>
      <c r="C19" s="11"/>
      <c r="D19" t="s">
        <v>143</v>
      </c>
      <c r="E19">
        <v>20</v>
      </c>
      <c r="F19" s="11"/>
      <c r="G19" s="11"/>
      <c r="H19" s="11"/>
      <c r="I19" s="11"/>
      <c r="K19" s="79"/>
      <c r="L19" s="79"/>
      <c r="M19" s="79"/>
    </row>
    <row r="20" spans="1:13" x14ac:dyDescent="0.35">
      <c r="A20" s="82">
        <v>15</v>
      </c>
      <c r="B20" s="68">
        <v>19</v>
      </c>
      <c r="C20" s="11"/>
      <c r="D20" t="s">
        <v>144</v>
      </c>
      <c r="E20">
        <v>5.3024609337573558</v>
      </c>
      <c r="F20" s="11"/>
      <c r="G20" s="11" t="s">
        <v>106</v>
      </c>
      <c r="H20" s="11"/>
      <c r="I20" s="11"/>
      <c r="K20" s="79"/>
      <c r="L20" s="79"/>
      <c r="M20" s="79"/>
    </row>
    <row r="21" spans="1:13" x14ac:dyDescent="0.35">
      <c r="A21" s="82">
        <v>16</v>
      </c>
      <c r="B21" s="68">
        <v>22</v>
      </c>
      <c r="C21" s="11"/>
      <c r="D21" t="s">
        <v>145</v>
      </c>
      <c r="E21">
        <v>28.116091954022931</v>
      </c>
      <c r="F21" s="11"/>
      <c r="G21" s="11">
        <f>E16+1.96*(E20)/SQRT(E28)</f>
        <v>25.464127942956424</v>
      </c>
      <c r="H21" s="11"/>
      <c r="I21" s="11"/>
      <c r="K21" s="79"/>
      <c r="L21" s="79"/>
      <c r="M21" s="79"/>
    </row>
    <row r="22" spans="1:13" x14ac:dyDescent="0.35">
      <c r="A22" s="82">
        <v>17</v>
      </c>
      <c r="B22" s="68">
        <v>24</v>
      </c>
      <c r="C22" s="11"/>
      <c r="D22" t="s">
        <v>146</v>
      </c>
      <c r="E22">
        <v>-0.67624955799565845</v>
      </c>
      <c r="F22" s="11"/>
      <c r="G22" s="11"/>
      <c r="H22" s="11"/>
      <c r="I22" s="11"/>
    </row>
    <row r="23" spans="1:13" x14ac:dyDescent="0.35">
      <c r="A23" s="82">
        <v>18</v>
      </c>
      <c r="B23" s="68">
        <v>28</v>
      </c>
      <c r="C23" s="11"/>
      <c r="D23" t="s">
        <v>147</v>
      </c>
      <c r="E23">
        <v>0.20207517737887681</v>
      </c>
      <c r="F23" s="11"/>
      <c r="G23" s="11"/>
      <c r="H23" s="11"/>
      <c r="I23" s="11"/>
    </row>
    <row r="24" spans="1:13" x14ac:dyDescent="0.35">
      <c r="A24" s="82">
        <v>19</v>
      </c>
      <c r="B24" s="68">
        <v>32</v>
      </c>
      <c r="C24" s="11"/>
      <c r="D24" t="s">
        <v>148</v>
      </c>
      <c r="E24">
        <v>21</v>
      </c>
      <c r="F24" s="11"/>
      <c r="G24" s="11"/>
      <c r="H24" s="11"/>
      <c r="I24" s="11"/>
    </row>
    <row r="25" spans="1:13" x14ac:dyDescent="0.35">
      <c r="A25" s="82">
        <v>20</v>
      </c>
      <c r="B25" s="68">
        <v>35</v>
      </c>
      <c r="C25" s="11"/>
      <c r="D25" t="s">
        <v>149</v>
      </c>
      <c r="E25">
        <v>14</v>
      </c>
      <c r="F25" s="11"/>
      <c r="G25" s="11"/>
      <c r="H25" s="11"/>
      <c r="I25" s="11"/>
    </row>
    <row r="26" spans="1:13" x14ac:dyDescent="0.35">
      <c r="A26" s="82">
        <v>21</v>
      </c>
      <c r="B26" s="68">
        <v>30</v>
      </c>
      <c r="C26" s="11"/>
      <c r="D26" t="s">
        <v>150</v>
      </c>
      <c r="E26">
        <v>35</v>
      </c>
      <c r="F26" s="11"/>
      <c r="G26" s="11"/>
      <c r="H26" s="11"/>
      <c r="I26" s="11"/>
    </row>
    <row r="27" spans="1:13" x14ac:dyDescent="0.35">
      <c r="A27" s="82">
        <v>22</v>
      </c>
      <c r="B27" s="68">
        <v>27</v>
      </c>
      <c r="C27" s="11"/>
      <c r="D27" t="s">
        <v>151</v>
      </c>
      <c r="E27">
        <v>707</v>
      </c>
      <c r="F27" s="11"/>
      <c r="G27" s="11"/>
      <c r="H27" s="11"/>
      <c r="I27" s="11"/>
    </row>
    <row r="28" spans="1:13" ht="15" thickBot="1" x14ac:dyDescent="0.4">
      <c r="A28" s="82">
        <v>23</v>
      </c>
      <c r="B28" s="68">
        <v>25</v>
      </c>
      <c r="C28" s="11"/>
      <c r="D28" s="92" t="s">
        <v>152</v>
      </c>
      <c r="E28" s="92">
        <v>30</v>
      </c>
      <c r="F28" s="11"/>
      <c r="G28" s="11"/>
      <c r="H28" s="11"/>
      <c r="I28" s="11"/>
    </row>
    <row r="29" spans="1:13" x14ac:dyDescent="0.35">
      <c r="A29" s="82">
        <v>24</v>
      </c>
      <c r="B29" s="68">
        <v>22</v>
      </c>
      <c r="C29" s="11"/>
      <c r="D29" s="11"/>
      <c r="E29" s="11"/>
      <c r="F29" s="11"/>
      <c r="G29" s="11"/>
      <c r="H29" s="11"/>
      <c r="I29" s="11"/>
    </row>
    <row r="30" spans="1:13" ht="15" customHeight="1" x14ac:dyDescent="0.35">
      <c r="A30" s="82">
        <v>25</v>
      </c>
      <c r="B30" s="68">
        <v>20</v>
      </c>
      <c r="C30" s="11"/>
      <c r="D30" s="11"/>
      <c r="E30" s="11"/>
      <c r="F30" s="11"/>
      <c r="G30" s="11"/>
      <c r="H30" s="11"/>
      <c r="I30" s="11"/>
    </row>
    <row r="31" spans="1:13" x14ac:dyDescent="0.35">
      <c r="A31" s="82">
        <v>26</v>
      </c>
      <c r="B31" s="68">
        <v>18</v>
      </c>
      <c r="C31" s="11"/>
      <c r="D31" s="11"/>
      <c r="E31" s="11"/>
      <c r="F31" s="11"/>
      <c r="G31" s="11"/>
      <c r="H31" s="11"/>
      <c r="I31" s="11"/>
    </row>
    <row r="32" spans="1:13" x14ac:dyDescent="0.35">
      <c r="A32" s="82">
        <v>27</v>
      </c>
      <c r="B32" s="68">
        <v>20</v>
      </c>
      <c r="C32" s="11"/>
      <c r="D32" s="11"/>
      <c r="E32" s="11"/>
      <c r="F32" s="11"/>
      <c r="G32" s="11"/>
      <c r="H32" s="11"/>
      <c r="I32" s="11"/>
    </row>
    <row r="33" spans="1:9" x14ac:dyDescent="0.35">
      <c r="A33" s="82">
        <v>28</v>
      </c>
      <c r="B33" s="68">
        <v>23</v>
      </c>
      <c r="C33" s="11"/>
      <c r="D33" s="11"/>
      <c r="E33" s="11"/>
      <c r="F33" s="11"/>
      <c r="G33" s="11"/>
      <c r="H33" s="11"/>
      <c r="I33" s="11"/>
    </row>
    <row r="34" spans="1:9" x14ac:dyDescent="0.35">
      <c r="A34" s="82">
        <v>29</v>
      </c>
      <c r="B34" s="68">
        <v>26</v>
      </c>
      <c r="C34" s="11"/>
      <c r="D34" s="11"/>
      <c r="E34" s="11"/>
      <c r="F34" s="11"/>
      <c r="G34" s="11"/>
      <c r="H34" s="11"/>
      <c r="I34" s="11"/>
    </row>
    <row r="35" spans="1:9" x14ac:dyDescent="0.35">
      <c r="A35" s="82">
        <v>30</v>
      </c>
      <c r="B35" s="68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79998168889431442"/>
  </sheetPr>
  <dimension ref="A1:N34"/>
  <sheetViews>
    <sheetView workbookViewId="0">
      <selection activeCell="B13" sqref="B13"/>
    </sheetView>
  </sheetViews>
  <sheetFormatPr defaultRowHeight="14.5" x14ac:dyDescent="0.35"/>
  <cols>
    <col min="1" max="1" width="11.453125" customWidth="1"/>
    <col min="2" max="2" width="10.453125" customWidth="1"/>
    <col min="3" max="3" width="11.1796875" bestFit="1" customWidth="1"/>
  </cols>
  <sheetData>
    <row r="1" spans="1:14" x14ac:dyDescent="0.35">
      <c r="A1" t="s">
        <v>30</v>
      </c>
    </row>
    <row r="2" spans="1:14" x14ac:dyDescent="0.35">
      <c r="C2" t="s">
        <v>155</v>
      </c>
      <c r="D2">
        <v>8000</v>
      </c>
    </row>
    <row r="3" spans="1:14" x14ac:dyDescent="0.35">
      <c r="C3" t="s">
        <v>156</v>
      </c>
      <c r="D3">
        <v>2000</v>
      </c>
    </row>
    <row r="5" spans="1:14" x14ac:dyDescent="0.35">
      <c r="A5" t="s">
        <v>7</v>
      </c>
      <c r="B5">
        <f>D2-3*D3</f>
        <v>2000</v>
      </c>
    </row>
    <row r="6" spans="1:14" x14ac:dyDescent="0.35">
      <c r="B6">
        <f>D2+3*D3</f>
        <v>14000</v>
      </c>
      <c r="D6" t="s">
        <v>157</v>
      </c>
    </row>
    <row r="8" spans="1:14" ht="15" customHeight="1" x14ac:dyDescent="0.35">
      <c r="A8" t="s">
        <v>8</v>
      </c>
    </row>
    <row r="9" spans="1:14" x14ac:dyDescent="0.35">
      <c r="F9" s="79"/>
      <c r="G9" s="79"/>
      <c r="H9" s="79"/>
      <c r="I9" s="79"/>
      <c r="J9" s="79"/>
      <c r="K9" s="79"/>
    </row>
    <row r="10" spans="1:14" x14ac:dyDescent="0.35">
      <c r="F10" s="79"/>
      <c r="G10" s="79"/>
      <c r="H10" s="79"/>
      <c r="I10" s="79"/>
      <c r="J10" s="79"/>
      <c r="K10" s="79"/>
    </row>
    <row r="11" spans="1:14" x14ac:dyDescent="0.35">
      <c r="F11" s="79"/>
      <c r="G11" s="79"/>
      <c r="H11" s="79"/>
      <c r="I11" s="79"/>
      <c r="J11" s="79"/>
      <c r="K11" s="79"/>
    </row>
    <row r="12" spans="1:14" x14ac:dyDescent="0.35">
      <c r="B12">
        <f>_xlfn.NORM.DIST(B5,D2,D3,TRUE)</f>
        <v>1.3498980316300933E-3</v>
      </c>
      <c r="F12" s="79"/>
      <c r="G12" s="79"/>
      <c r="H12" s="79"/>
      <c r="I12" s="79"/>
      <c r="N12" s="12"/>
    </row>
    <row r="15" spans="1:14" x14ac:dyDescent="0.35">
      <c r="A15" t="s">
        <v>9</v>
      </c>
    </row>
    <row r="18" spans="1:3" x14ac:dyDescent="0.35">
      <c r="A18" t="s">
        <v>10</v>
      </c>
    </row>
    <row r="32" spans="1:3" x14ac:dyDescent="0.35">
      <c r="C32" s="13"/>
    </row>
    <row r="33" spans="2:13" x14ac:dyDescent="0.35">
      <c r="B33" s="12"/>
      <c r="C33" s="12"/>
      <c r="M33" s="12"/>
    </row>
    <row r="34" spans="2:13" x14ac:dyDescent="0.3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79998168889431442"/>
  </sheetPr>
  <dimension ref="A1:K30"/>
  <sheetViews>
    <sheetView zoomScaleNormal="100" workbookViewId="0">
      <selection activeCell="J21" sqref="J21"/>
    </sheetView>
  </sheetViews>
  <sheetFormatPr defaultRowHeight="14.5" x14ac:dyDescent="0.35"/>
  <cols>
    <col min="1" max="1" width="21.453125" bestFit="1" customWidth="1"/>
    <col min="2" max="3" width="18.1796875" customWidth="1"/>
    <col min="4" max="4" width="16.1796875" customWidth="1"/>
    <col min="5" max="5" width="17.54296875" bestFit="1" customWidth="1"/>
    <col min="6" max="6" width="13.1796875" customWidth="1"/>
  </cols>
  <sheetData>
    <row r="1" spans="1:9" x14ac:dyDescent="0.35">
      <c r="A1" t="s">
        <v>0</v>
      </c>
    </row>
    <row r="3" spans="1:9" x14ac:dyDescent="0.35">
      <c r="B3" s="54"/>
      <c r="C3" s="54"/>
    </row>
    <row r="4" spans="1:9" ht="14.5" customHeight="1" x14ac:dyDescent="0.35">
      <c r="A4" s="52" t="s">
        <v>58</v>
      </c>
      <c r="B4" s="52" t="s">
        <v>59</v>
      </c>
      <c r="C4" s="52" t="s">
        <v>60</v>
      </c>
    </row>
    <row r="5" spans="1:9" x14ac:dyDescent="0.35">
      <c r="A5" s="51">
        <v>25</v>
      </c>
      <c r="B5" s="51">
        <v>56</v>
      </c>
      <c r="C5" s="51">
        <v>32</v>
      </c>
      <c r="E5" t="s">
        <v>124</v>
      </c>
    </row>
    <row r="6" spans="1:9" x14ac:dyDescent="0.35">
      <c r="A6" s="51">
        <v>28</v>
      </c>
      <c r="B6" s="51">
        <v>45</v>
      </c>
      <c r="C6" s="51">
        <v>35</v>
      </c>
      <c r="E6" t="s">
        <v>182</v>
      </c>
    </row>
    <row r="7" spans="1:9" x14ac:dyDescent="0.35">
      <c r="A7" s="51">
        <v>30</v>
      </c>
      <c r="B7" s="51">
        <v>51</v>
      </c>
      <c r="C7" s="51">
        <v>33</v>
      </c>
      <c r="E7" t="s">
        <v>183</v>
      </c>
    </row>
    <row r="8" spans="1:9" x14ac:dyDescent="0.35">
      <c r="A8" s="51">
        <v>26</v>
      </c>
      <c r="B8" s="51">
        <v>45</v>
      </c>
      <c r="C8" s="51">
        <v>26</v>
      </c>
    </row>
    <row r="9" spans="1:9" x14ac:dyDescent="0.35">
      <c r="A9" s="51">
        <v>34</v>
      </c>
      <c r="B9" s="51">
        <v>43</v>
      </c>
      <c r="C9" s="51">
        <v>34</v>
      </c>
    </row>
    <row r="10" spans="1:9" x14ac:dyDescent="0.35">
      <c r="A10" s="51">
        <v>29</v>
      </c>
      <c r="B10" s="51">
        <v>39</v>
      </c>
      <c r="C10" s="51">
        <v>31</v>
      </c>
      <c r="D10" s="109" t="s">
        <v>125</v>
      </c>
      <c r="E10" t="s">
        <v>184</v>
      </c>
    </row>
    <row r="11" spans="1:9" x14ac:dyDescent="0.35">
      <c r="A11" s="51">
        <v>31</v>
      </c>
      <c r="B11" s="51">
        <v>51</v>
      </c>
      <c r="C11" s="51">
        <v>30</v>
      </c>
    </row>
    <row r="12" spans="1:9" ht="15" thickBot="1" x14ac:dyDescent="0.4">
      <c r="A12" s="51">
        <v>29</v>
      </c>
      <c r="B12" s="51">
        <v>33</v>
      </c>
      <c r="C12" s="51">
        <v>31</v>
      </c>
      <c r="E12" t="s">
        <v>185</v>
      </c>
    </row>
    <row r="13" spans="1:9" x14ac:dyDescent="0.35">
      <c r="E13" s="93" t="s">
        <v>186</v>
      </c>
      <c r="F13" s="93" t="s">
        <v>152</v>
      </c>
      <c r="G13" s="93" t="s">
        <v>151</v>
      </c>
      <c r="H13" s="93" t="s">
        <v>187</v>
      </c>
      <c r="I13" s="93" t="s">
        <v>188</v>
      </c>
    </row>
    <row r="14" spans="1:9" x14ac:dyDescent="0.35">
      <c r="E14" t="s">
        <v>58</v>
      </c>
      <c r="F14">
        <v>8</v>
      </c>
      <c r="G14">
        <v>232</v>
      </c>
      <c r="H14">
        <v>29</v>
      </c>
      <c r="I14">
        <v>8</v>
      </c>
    </row>
    <row r="15" spans="1:9" x14ac:dyDescent="0.35">
      <c r="E15" t="s">
        <v>59</v>
      </c>
      <c r="F15">
        <v>8</v>
      </c>
      <c r="G15">
        <v>363</v>
      </c>
      <c r="H15">
        <v>45.375</v>
      </c>
      <c r="I15">
        <v>53.696428571428569</v>
      </c>
    </row>
    <row r="16" spans="1:9" ht="15" thickBot="1" x14ac:dyDescent="0.4">
      <c r="E16" s="92" t="s">
        <v>60</v>
      </c>
      <c r="F16" s="92">
        <v>8</v>
      </c>
      <c r="G16" s="92">
        <v>252</v>
      </c>
      <c r="H16" s="92">
        <v>31.5</v>
      </c>
      <c r="I16" s="92">
        <v>7.7142857142857144</v>
      </c>
    </row>
    <row r="19" spans="4:11" ht="15" thickBot="1" x14ac:dyDescent="0.4">
      <c r="E19" t="s">
        <v>189</v>
      </c>
    </row>
    <row r="20" spans="4:11" x14ac:dyDescent="0.35">
      <c r="E20" s="93" t="s">
        <v>190</v>
      </c>
      <c r="F20" s="93" t="s">
        <v>191</v>
      </c>
      <c r="G20" s="93" t="s">
        <v>192</v>
      </c>
      <c r="H20" s="93" t="s">
        <v>193</v>
      </c>
      <c r="I20" s="93" t="s">
        <v>194</v>
      </c>
      <c r="J20" s="93" t="s">
        <v>195</v>
      </c>
      <c r="K20" s="93" t="s">
        <v>196</v>
      </c>
    </row>
    <row r="21" spans="4:11" x14ac:dyDescent="0.35">
      <c r="E21" t="s">
        <v>197</v>
      </c>
      <c r="F21">
        <v>1245.0833333333335</v>
      </c>
      <c r="G21">
        <v>2</v>
      </c>
      <c r="H21">
        <v>622.54166666666674</v>
      </c>
      <c r="I21">
        <v>26.906869050681763</v>
      </c>
      <c r="J21">
        <v>1.6087863293900242E-6</v>
      </c>
      <c r="K21">
        <v>3.4668001115424172</v>
      </c>
    </row>
    <row r="22" spans="4:11" x14ac:dyDescent="0.35">
      <c r="E22" t="s">
        <v>198</v>
      </c>
      <c r="F22">
        <v>485.875</v>
      </c>
      <c r="G22">
        <v>21</v>
      </c>
      <c r="H22">
        <v>23.136904761904763</v>
      </c>
    </row>
    <row r="24" spans="4:11" ht="15" thickBot="1" x14ac:dyDescent="0.4">
      <c r="E24" s="92" t="s">
        <v>199</v>
      </c>
      <c r="F24" s="92">
        <v>1730.9583333333335</v>
      </c>
      <c r="G24" s="92">
        <v>23</v>
      </c>
      <c r="H24" s="92"/>
      <c r="I24" s="92"/>
      <c r="J24" s="92"/>
      <c r="K24" s="92"/>
    </row>
    <row r="27" spans="4:11" x14ac:dyDescent="0.35">
      <c r="D27" t="s">
        <v>201</v>
      </c>
    </row>
    <row r="30" spans="4:11" x14ac:dyDescent="0.35">
      <c r="D30" t="s">
        <v>200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J26"/>
  <sheetViews>
    <sheetView workbookViewId="0">
      <selection activeCell="D7" sqref="D7"/>
    </sheetView>
  </sheetViews>
  <sheetFormatPr defaultRowHeight="14.5" x14ac:dyDescent="0.35"/>
  <cols>
    <col min="1" max="1" width="21.1796875" customWidth="1"/>
    <col min="2" max="2" width="23" customWidth="1"/>
    <col min="3" max="3" width="16.1796875" bestFit="1" customWidth="1"/>
    <col min="4" max="4" width="32.453125" bestFit="1" customWidth="1"/>
    <col min="5" max="5" width="29.453125" bestFit="1" customWidth="1"/>
  </cols>
  <sheetData>
    <row r="1" spans="1:8" x14ac:dyDescent="0.35">
      <c r="A1" t="s">
        <v>1</v>
      </c>
    </row>
    <row r="3" spans="1:8" x14ac:dyDescent="0.35">
      <c r="A3" s="56"/>
      <c r="B3" s="54"/>
    </row>
    <row r="4" spans="1:8" ht="29" x14ac:dyDescent="0.35">
      <c r="A4" s="63" t="s">
        <v>70</v>
      </c>
      <c r="B4" s="63" t="s">
        <v>71</v>
      </c>
      <c r="C4" s="109" t="s">
        <v>7</v>
      </c>
      <c r="D4" t="s">
        <v>202</v>
      </c>
    </row>
    <row r="5" spans="1:8" x14ac:dyDescent="0.35">
      <c r="A5" s="62">
        <v>80</v>
      </c>
      <c r="B5" s="62">
        <v>66</v>
      </c>
      <c r="D5" t="s">
        <v>203</v>
      </c>
    </row>
    <row r="6" spans="1:8" x14ac:dyDescent="0.35">
      <c r="A6" s="85">
        <v>70</v>
      </c>
      <c r="B6" s="62">
        <v>68</v>
      </c>
    </row>
    <row r="7" spans="1:8" x14ac:dyDescent="0.35">
      <c r="A7" s="62">
        <v>65</v>
      </c>
      <c r="B7" s="85">
        <v>65</v>
      </c>
      <c r="C7" s="109" t="s">
        <v>8</v>
      </c>
      <c r="D7">
        <f>_xlfn.F.TEST(A5:A16,B5:B16)</f>
        <v>0.76917468621781959</v>
      </c>
    </row>
    <row r="8" spans="1:8" x14ac:dyDescent="0.35">
      <c r="A8" s="62">
        <v>59</v>
      </c>
      <c r="B8" s="62">
        <v>58</v>
      </c>
    </row>
    <row r="9" spans="1:8" x14ac:dyDescent="0.35">
      <c r="A9" s="62">
        <v>45</v>
      </c>
      <c r="B9" s="62">
        <v>54</v>
      </c>
    </row>
    <row r="10" spans="1:8" x14ac:dyDescent="0.35">
      <c r="A10" s="85">
        <v>45</v>
      </c>
      <c r="B10" s="62">
        <v>47</v>
      </c>
    </row>
    <row r="11" spans="1:8" x14ac:dyDescent="0.35">
      <c r="A11" s="62">
        <v>40</v>
      </c>
      <c r="B11" s="62">
        <v>42</v>
      </c>
    </row>
    <row r="12" spans="1:8" x14ac:dyDescent="0.35">
      <c r="A12" s="62">
        <v>37</v>
      </c>
      <c r="B12" s="62">
        <v>33</v>
      </c>
    </row>
    <row r="13" spans="1:8" x14ac:dyDescent="0.35">
      <c r="A13" s="62">
        <v>31</v>
      </c>
      <c r="B13" s="62">
        <v>34</v>
      </c>
    </row>
    <row r="14" spans="1:8" x14ac:dyDescent="0.35">
      <c r="A14" s="62">
        <v>27</v>
      </c>
      <c r="B14" s="85">
        <v>15</v>
      </c>
    </row>
    <row r="15" spans="1:8" x14ac:dyDescent="0.35">
      <c r="A15" s="62">
        <v>10</v>
      </c>
      <c r="B15" s="62">
        <v>22</v>
      </c>
    </row>
    <row r="16" spans="1:8" x14ac:dyDescent="0.35">
      <c r="A16" s="62">
        <v>10</v>
      </c>
      <c r="B16" s="62">
        <v>9</v>
      </c>
      <c r="C16" s="3"/>
      <c r="D16" s="3"/>
      <c r="E16" s="3"/>
      <c r="F16" s="3"/>
      <c r="G16" s="3"/>
      <c r="H16" s="3"/>
    </row>
    <row r="21" spans="4:10" ht="15" thickBot="1" x14ac:dyDescent="0.4"/>
    <row r="22" spans="4:10" x14ac:dyDescent="0.35">
      <c r="D22" s="93"/>
      <c r="E22" s="93"/>
      <c r="F22" s="93"/>
      <c r="G22" s="93"/>
      <c r="H22" s="93"/>
      <c r="I22" s="93"/>
      <c r="J22" s="93"/>
    </row>
    <row r="26" spans="4:10" ht="15" thickBot="1" x14ac:dyDescent="0.4">
      <c r="D26" s="92"/>
      <c r="E26" s="92"/>
      <c r="F26" s="92"/>
      <c r="G26" s="92"/>
      <c r="H26" s="92"/>
      <c r="I26" s="92"/>
      <c r="J26" s="92"/>
    </row>
  </sheetData>
  <sortState xmlns:xlrd2="http://schemas.microsoft.com/office/spreadsheetml/2017/richdata2" ref="B5:B16">
    <sortCondition descending="1" ref="B5:B1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79998168889431442"/>
  </sheetPr>
  <dimension ref="A1:H33"/>
  <sheetViews>
    <sheetView tabSelected="1" topLeftCell="A4" workbookViewId="0">
      <selection activeCell="E39" sqref="E39"/>
    </sheetView>
  </sheetViews>
  <sheetFormatPr defaultColWidth="9.1796875" defaultRowHeight="14.5" x14ac:dyDescent="0.35"/>
  <cols>
    <col min="1" max="1" width="22.1796875" customWidth="1"/>
    <col min="2" max="5" width="12.26953125" customWidth="1"/>
    <col min="6" max="6" width="14.81640625" customWidth="1"/>
    <col min="7" max="7" width="11.81640625" customWidth="1"/>
  </cols>
  <sheetData>
    <row r="1" spans="1:5" x14ac:dyDescent="0.35">
      <c r="A1" t="s">
        <v>1</v>
      </c>
    </row>
    <row r="5" spans="1:5" x14ac:dyDescent="0.35">
      <c r="A5" s="53"/>
      <c r="B5" s="2"/>
      <c r="C5" s="86" t="s">
        <v>65</v>
      </c>
      <c r="D5" s="86" t="s">
        <v>66</v>
      </c>
      <c r="E5" s="86" t="s">
        <v>67</v>
      </c>
    </row>
    <row r="6" spans="1:5" x14ac:dyDescent="0.35">
      <c r="A6" s="12"/>
      <c r="B6" s="87" t="s">
        <v>68</v>
      </c>
      <c r="C6" s="2">
        <v>33</v>
      </c>
      <c r="D6" s="2">
        <v>67</v>
      </c>
      <c r="E6" s="2">
        <v>122</v>
      </c>
    </row>
    <row r="7" spans="1:5" x14ac:dyDescent="0.35">
      <c r="A7" s="12"/>
      <c r="B7" s="86" t="s">
        <v>69</v>
      </c>
      <c r="C7" s="2">
        <v>90</v>
      </c>
      <c r="D7" s="2">
        <v>123</v>
      </c>
      <c r="E7" s="2">
        <v>81</v>
      </c>
    </row>
    <row r="11" spans="1:5" x14ac:dyDescent="0.35">
      <c r="B11" t="s">
        <v>124</v>
      </c>
      <c r="C11" t="s">
        <v>204</v>
      </c>
    </row>
    <row r="12" spans="1:5" x14ac:dyDescent="0.35">
      <c r="C12" t="s">
        <v>205</v>
      </c>
    </row>
    <row r="16" spans="1:5" x14ac:dyDescent="0.35">
      <c r="B16" t="s">
        <v>184</v>
      </c>
    </row>
    <row r="18" spans="2:8" ht="15" thickBot="1" x14ac:dyDescent="0.4">
      <c r="B18" t="s">
        <v>185</v>
      </c>
    </row>
    <row r="19" spans="2:8" x14ac:dyDescent="0.35">
      <c r="B19" s="93" t="s">
        <v>186</v>
      </c>
      <c r="C19" s="93" t="s">
        <v>152</v>
      </c>
      <c r="D19" s="93" t="s">
        <v>151</v>
      </c>
      <c r="E19" s="93" t="s">
        <v>187</v>
      </c>
      <c r="F19" s="93" t="s">
        <v>188</v>
      </c>
    </row>
    <row r="20" spans="2:8" x14ac:dyDescent="0.35">
      <c r="B20" t="s">
        <v>65</v>
      </c>
      <c r="C20">
        <v>2</v>
      </c>
      <c r="D20">
        <v>123</v>
      </c>
      <c r="E20">
        <v>61.5</v>
      </c>
      <c r="F20">
        <v>1624.5</v>
      </c>
    </row>
    <row r="21" spans="2:8" x14ac:dyDescent="0.35">
      <c r="B21" t="s">
        <v>66</v>
      </c>
      <c r="C21">
        <v>2</v>
      </c>
      <c r="D21">
        <v>190</v>
      </c>
      <c r="E21">
        <v>95</v>
      </c>
      <c r="F21">
        <v>1568</v>
      </c>
    </row>
    <row r="22" spans="2:8" ht="15" thickBot="1" x14ac:dyDescent="0.4">
      <c r="B22" s="92" t="s">
        <v>67</v>
      </c>
      <c r="C22" s="92">
        <v>2</v>
      </c>
      <c r="D22" s="92">
        <v>203</v>
      </c>
      <c r="E22" s="92">
        <v>101.5</v>
      </c>
      <c r="F22" s="92">
        <v>840.5</v>
      </c>
    </row>
    <row r="25" spans="2:8" ht="15" thickBot="1" x14ac:dyDescent="0.4">
      <c r="B25" t="s">
        <v>189</v>
      </c>
    </row>
    <row r="26" spans="2:8" x14ac:dyDescent="0.35">
      <c r="B26" s="93" t="s">
        <v>190</v>
      </c>
      <c r="C26" s="93" t="s">
        <v>191</v>
      </c>
      <c r="D26" s="93" t="s">
        <v>192</v>
      </c>
      <c r="E26" s="93" t="s">
        <v>193</v>
      </c>
      <c r="F26" s="93" t="s">
        <v>194</v>
      </c>
      <c r="G26" s="93" t="s">
        <v>195</v>
      </c>
      <c r="H26" s="93" t="s">
        <v>196</v>
      </c>
    </row>
    <row r="27" spans="2:8" x14ac:dyDescent="0.35">
      <c r="B27" t="s">
        <v>197</v>
      </c>
      <c r="C27">
        <v>1843</v>
      </c>
      <c r="D27">
        <v>2</v>
      </c>
      <c r="E27">
        <v>921.5</v>
      </c>
      <c r="F27">
        <v>0.68546987354326805</v>
      </c>
      <c r="G27">
        <v>0.56861675469100192</v>
      </c>
      <c r="H27">
        <v>9.5520944959211587</v>
      </c>
    </row>
    <row r="28" spans="2:8" x14ac:dyDescent="0.35">
      <c r="B28" t="s">
        <v>198</v>
      </c>
      <c r="C28">
        <v>4033</v>
      </c>
      <c r="D28">
        <v>3</v>
      </c>
      <c r="E28">
        <v>1344.3333333333333</v>
      </c>
    </row>
    <row r="30" spans="2:8" ht="15" thickBot="1" x14ac:dyDescent="0.4">
      <c r="B30" s="92" t="s">
        <v>199</v>
      </c>
      <c r="C30" s="92">
        <v>5876</v>
      </c>
      <c r="D30" s="92">
        <v>5</v>
      </c>
      <c r="E30" s="92"/>
      <c r="F30" s="92"/>
      <c r="G30" s="92"/>
      <c r="H30" s="92"/>
    </row>
    <row r="33" spans="2:2" x14ac:dyDescent="0.35">
      <c r="B33" t="s">
        <v>206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O303"/>
  <sheetViews>
    <sheetView topLeftCell="C11" zoomScaleNormal="100" workbookViewId="0">
      <selection activeCell="Q31" sqref="Q31"/>
    </sheetView>
  </sheetViews>
  <sheetFormatPr defaultColWidth="8.7265625" defaultRowHeight="14.5" x14ac:dyDescent="0.35"/>
  <cols>
    <col min="1" max="16384" width="8.7265625" style="79"/>
  </cols>
  <sheetData>
    <row r="2" spans="2:2" x14ac:dyDescent="0.35">
      <c r="B2" s="78"/>
    </row>
    <row r="20" spans="15:15" x14ac:dyDescent="0.35">
      <c r="O20" s="100"/>
    </row>
    <row r="27" spans="15:15" x14ac:dyDescent="0.35">
      <c r="O27" s="100"/>
    </row>
    <row r="89" spans="2:2" ht="18.5" x14ac:dyDescent="0.45">
      <c r="B89" s="80"/>
    </row>
    <row r="303" spans="2:2" ht="18.5" x14ac:dyDescent="0.45">
      <c r="B303" s="80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8F4C-F43C-4721-8B1C-A8F505018B29}">
  <sheetPr>
    <tabColor theme="4" tint="0.79998168889431442"/>
  </sheetPr>
  <dimension ref="A1:M37"/>
  <sheetViews>
    <sheetView topLeftCell="A3" zoomScale="110" zoomScaleNormal="110" workbookViewId="0">
      <selection activeCell="M19" sqref="M19"/>
    </sheetView>
  </sheetViews>
  <sheetFormatPr defaultRowHeight="14.5" x14ac:dyDescent="0.35"/>
  <cols>
    <col min="1" max="1" width="21.453125" bestFit="1" customWidth="1"/>
    <col min="2" max="2" width="20.1796875" customWidth="1"/>
    <col min="3" max="3" width="14.54296875" customWidth="1"/>
  </cols>
  <sheetData>
    <row r="1" spans="1:6" x14ac:dyDescent="0.35">
      <c r="A1" t="s">
        <v>1</v>
      </c>
      <c r="B1" s="55"/>
    </row>
    <row r="3" spans="1:6" x14ac:dyDescent="0.35">
      <c r="A3" s="19"/>
    </row>
    <row r="4" spans="1:6" ht="29" x14ac:dyDescent="0.35">
      <c r="A4" s="81" t="s">
        <v>73</v>
      </c>
      <c r="B4" s="57" t="s">
        <v>74</v>
      </c>
      <c r="C4" s="42"/>
    </row>
    <row r="5" spans="1:6" x14ac:dyDescent="0.35">
      <c r="A5" s="6" t="s">
        <v>75</v>
      </c>
      <c r="B5" s="59">
        <v>478</v>
      </c>
      <c r="C5" s="37"/>
      <c r="D5" t="s">
        <v>107</v>
      </c>
      <c r="F5" s="12"/>
    </row>
    <row r="6" spans="1:6" x14ac:dyDescent="0.35">
      <c r="A6" s="6" t="s">
        <v>76</v>
      </c>
      <c r="B6" s="59">
        <v>519.20000000000005</v>
      </c>
      <c r="C6" s="37"/>
      <c r="D6" t="s">
        <v>108</v>
      </c>
    </row>
    <row r="7" spans="1:6" x14ac:dyDescent="0.35">
      <c r="A7" s="6" t="s">
        <v>77</v>
      </c>
      <c r="B7" s="59">
        <v>435.3</v>
      </c>
      <c r="C7" s="37"/>
      <c r="D7" t="s">
        <v>9</v>
      </c>
    </row>
    <row r="8" spans="1:6" x14ac:dyDescent="0.35">
      <c r="A8" s="6" t="s">
        <v>78</v>
      </c>
      <c r="B8" s="59">
        <v>398.6</v>
      </c>
      <c r="C8" s="37"/>
    </row>
    <row r="9" spans="1:6" x14ac:dyDescent="0.35">
      <c r="A9" s="6" t="s">
        <v>79</v>
      </c>
      <c r="B9" s="59">
        <v>404.8</v>
      </c>
      <c r="C9" s="37"/>
    </row>
    <row r="10" spans="1:6" x14ac:dyDescent="0.35">
      <c r="A10" s="6" t="s">
        <v>80</v>
      </c>
      <c r="B10" s="59">
        <v>356.8</v>
      </c>
      <c r="C10" s="37"/>
    </row>
    <row r="11" spans="1:6" x14ac:dyDescent="0.35">
      <c r="A11" s="6" t="s">
        <v>81</v>
      </c>
      <c r="B11" s="59">
        <v>373.1</v>
      </c>
      <c r="C11" s="37"/>
    </row>
    <row r="12" spans="1:6" x14ac:dyDescent="0.35">
      <c r="A12" s="6" t="s">
        <v>82</v>
      </c>
      <c r="B12" s="59">
        <v>391.4</v>
      </c>
      <c r="C12" s="37"/>
    </row>
    <row r="13" spans="1:6" x14ac:dyDescent="0.35">
      <c r="A13" s="6" t="s">
        <v>83</v>
      </c>
      <c r="B13" s="59">
        <v>408.5</v>
      </c>
      <c r="C13" s="37"/>
    </row>
    <row r="14" spans="1:6" x14ac:dyDescent="0.35">
      <c r="A14" s="6" t="s">
        <v>84</v>
      </c>
      <c r="B14" s="59">
        <v>461</v>
      </c>
      <c r="C14" s="37"/>
    </row>
    <row r="15" spans="1:6" x14ac:dyDescent="0.35">
      <c r="A15" s="6" t="s">
        <v>85</v>
      </c>
      <c r="B15" s="59">
        <v>445.7</v>
      </c>
    </row>
    <row r="16" spans="1:6" x14ac:dyDescent="0.35">
      <c r="A16" s="58" t="s">
        <v>86</v>
      </c>
      <c r="B16" s="59">
        <v>425.5</v>
      </c>
    </row>
    <row r="17" spans="1:13" x14ac:dyDescent="0.35">
      <c r="A17" s="6" t="s">
        <v>87</v>
      </c>
      <c r="B17" s="59">
        <v>389.4</v>
      </c>
    </row>
    <row r="18" spans="1:13" x14ac:dyDescent="0.35">
      <c r="A18" s="58" t="s">
        <v>88</v>
      </c>
      <c r="B18" s="59">
        <v>326.2</v>
      </c>
    </row>
    <row r="19" spans="1:13" x14ac:dyDescent="0.35">
      <c r="A19" s="58" t="s">
        <v>89</v>
      </c>
      <c r="B19" s="59">
        <v>304.10000000000002</v>
      </c>
    </row>
    <row r="20" spans="1:13" x14ac:dyDescent="0.35">
      <c r="A20" s="58" t="s">
        <v>90</v>
      </c>
      <c r="B20" s="59">
        <v>217.7</v>
      </c>
    </row>
    <row r="21" spans="1:13" x14ac:dyDescent="0.35">
      <c r="A21" s="58" t="s">
        <v>91</v>
      </c>
      <c r="B21" s="59">
        <v>189.7</v>
      </c>
      <c r="M21" s="12"/>
    </row>
    <row r="22" spans="1:13" x14ac:dyDescent="0.35">
      <c r="A22" s="58" t="s">
        <v>92</v>
      </c>
      <c r="B22" s="59">
        <v>162.69999999999999</v>
      </c>
      <c r="M22" s="12"/>
    </row>
    <row r="23" spans="1:13" x14ac:dyDescent="0.35">
      <c r="A23" s="58" t="s">
        <v>93</v>
      </c>
      <c r="B23" s="59">
        <v>174.8</v>
      </c>
      <c r="M23" s="12"/>
    </row>
    <row r="24" spans="1:13" x14ac:dyDescent="0.35">
      <c r="M24" s="12"/>
    </row>
    <row r="37" spans="1:2" x14ac:dyDescent="0.35">
      <c r="A37" s="40"/>
      <c r="B37" s="4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A7DE6-5504-44B1-A428-BD8517B94E1E}">
  <sheetPr>
    <tabColor theme="4" tint="0.79998168889431442"/>
  </sheetPr>
  <dimension ref="A1:H118"/>
  <sheetViews>
    <sheetView zoomScaleNormal="100" workbookViewId="0">
      <selection activeCell="F14" sqref="F14"/>
    </sheetView>
  </sheetViews>
  <sheetFormatPr defaultColWidth="9.1796875" defaultRowHeight="14.5" x14ac:dyDescent="0.35"/>
  <cols>
    <col min="1" max="1" width="22.1796875" customWidth="1"/>
    <col min="2" max="2" width="20.1796875" bestFit="1" customWidth="1"/>
    <col min="3" max="3" width="10" customWidth="1"/>
    <col min="4" max="4" width="10.1796875" customWidth="1"/>
    <col min="5" max="5" width="9.1796875" customWidth="1"/>
    <col min="6" max="6" width="11.453125" customWidth="1"/>
    <col min="7" max="7" width="28.90625" customWidth="1"/>
  </cols>
  <sheetData>
    <row r="1" spans="1:8" x14ac:dyDescent="0.35">
      <c r="A1" t="s">
        <v>31</v>
      </c>
    </row>
    <row r="3" spans="1:8" ht="15" thickBot="1" x14ac:dyDescent="0.4">
      <c r="C3" s="12"/>
      <c r="E3" s="12"/>
    </row>
    <row r="4" spans="1:8" x14ac:dyDescent="0.35">
      <c r="A4" s="60" t="s">
        <v>94</v>
      </c>
      <c r="B4" s="60" t="s">
        <v>95</v>
      </c>
      <c r="C4" s="96" t="s">
        <v>109</v>
      </c>
      <c r="E4" s="93" t="s">
        <v>109</v>
      </c>
      <c r="F4" s="93" t="s">
        <v>110</v>
      </c>
      <c r="G4" s="93" t="s">
        <v>112</v>
      </c>
      <c r="H4" s="3"/>
    </row>
    <row r="5" spans="1:8" x14ac:dyDescent="0.35">
      <c r="A5" s="62">
        <v>1</v>
      </c>
      <c r="B5" s="62">
        <v>85</v>
      </c>
      <c r="C5" s="95">
        <v>10</v>
      </c>
      <c r="E5">
        <v>10</v>
      </c>
      <c r="F5">
        <v>10</v>
      </c>
    </row>
    <row r="6" spans="1:8" x14ac:dyDescent="0.35">
      <c r="A6" s="62">
        <v>2</v>
      </c>
      <c r="B6" s="62">
        <v>172</v>
      </c>
      <c r="C6" s="95">
        <v>20</v>
      </c>
      <c r="E6">
        <v>20</v>
      </c>
      <c r="F6">
        <v>12</v>
      </c>
    </row>
    <row r="7" spans="1:8" x14ac:dyDescent="0.35">
      <c r="A7" s="62">
        <v>3</v>
      </c>
      <c r="B7" s="62">
        <v>115</v>
      </c>
      <c r="C7" s="95">
        <v>30</v>
      </c>
      <c r="E7">
        <v>30</v>
      </c>
      <c r="F7">
        <v>6</v>
      </c>
    </row>
    <row r="8" spans="1:8" x14ac:dyDescent="0.35">
      <c r="A8" s="62">
        <v>4</v>
      </c>
      <c r="B8" s="62">
        <v>90</v>
      </c>
      <c r="C8" s="95">
        <v>40</v>
      </c>
      <c r="E8">
        <v>40</v>
      </c>
      <c r="F8">
        <v>1</v>
      </c>
    </row>
    <row r="9" spans="1:8" x14ac:dyDescent="0.35">
      <c r="A9" s="62">
        <v>5</v>
      </c>
      <c r="B9" s="62">
        <v>164</v>
      </c>
      <c r="C9" s="95">
        <v>50</v>
      </c>
      <c r="E9">
        <v>50</v>
      </c>
      <c r="F9">
        <v>0</v>
      </c>
    </row>
    <row r="10" spans="1:8" x14ac:dyDescent="0.35">
      <c r="A10" s="62">
        <v>6</v>
      </c>
      <c r="B10" s="62">
        <v>40</v>
      </c>
      <c r="C10" s="95">
        <v>60</v>
      </c>
      <c r="E10">
        <v>60</v>
      </c>
      <c r="F10">
        <v>2</v>
      </c>
    </row>
    <row r="11" spans="1:8" x14ac:dyDescent="0.35">
      <c r="A11" s="62">
        <v>7</v>
      </c>
      <c r="B11" s="62">
        <v>147</v>
      </c>
      <c r="C11" s="95">
        <v>70</v>
      </c>
      <c r="E11">
        <v>70</v>
      </c>
      <c r="F11">
        <v>1</v>
      </c>
    </row>
    <row r="12" spans="1:8" x14ac:dyDescent="0.35">
      <c r="A12" s="62">
        <v>8</v>
      </c>
      <c r="B12" s="62">
        <v>104</v>
      </c>
      <c r="C12" s="95">
        <v>80</v>
      </c>
      <c r="E12">
        <v>80</v>
      </c>
      <c r="F12">
        <v>0</v>
      </c>
    </row>
    <row r="13" spans="1:8" x14ac:dyDescent="0.35">
      <c r="A13" s="62">
        <v>9</v>
      </c>
      <c r="B13" s="62">
        <v>107</v>
      </c>
      <c r="C13" s="95">
        <v>90</v>
      </c>
      <c r="E13">
        <v>90</v>
      </c>
      <c r="F13">
        <v>2</v>
      </c>
    </row>
    <row r="14" spans="1:8" x14ac:dyDescent="0.35">
      <c r="A14" s="62">
        <v>10</v>
      </c>
      <c r="B14" s="62">
        <v>153</v>
      </c>
      <c r="C14" s="95">
        <v>100</v>
      </c>
      <c r="E14">
        <v>100</v>
      </c>
      <c r="F14">
        <v>1</v>
      </c>
    </row>
    <row r="15" spans="1:8" x14ac:dyDescent="0.35">
      <c r="A15" s="62">
        <v>11</v>
      </c>
      <c r="B15" s="62">
        <v>69</v>
      </c>
      <c r="C15" s="95">
        <v>110</v>
      </c>
      <c r="E15">
        <v>110</v>
      </c>
      <c r="F15">
        <v>4</v>
      </c>
    </row>
    <row r="16" spans="1:8" x14ac:dyDescent="0.35">
      <c r="A16" s="62">
        <v>12</v>
      </c>
      <c r="B16" s="62">
        <v>126</v>
      </c>
      <c r="C16" s="95">
        <v>120</v>
      </c>
      <c r="E16">
        <v>120</v>
      </c>
      <c r="F16">
        <v>1</v>
      </c>
    </row>
    <row r="17" spans="1:7" x14ac:dyDescent="0.35">
      <c r="A17" s="62">
        <v>13</v>
      </c>
      <c r="B17" s="62">
        <v>176</v>
      </c>
      <c r="C17" s="95">
        <v>130</v>
      </c>
      <c r="E17">
        <v>130</v>
      </c>
      <c r="F17">
        <v>1</v>
      </c>
    </row>
    <row r="18" spans="1:7" x14ac:dyDescent="0.35">
      <c r="A18" s="62">
        <v>14</v>
      </c>
      <c r="B18" s="62">
        <v>15</v>
      </c>
      <c r="C18" s="95">
        <v>140</v>
      </c>
      <c r="D18" s="44"/>
      <c r="E18">
        <v>140</v>
      </c>
      <c r="F18">
        <v>0</v>
      </c>
    </row>
    <row r="19" spans="1:7" x14ac:dyDescent="0.35">
      <c r="A19" s="62">
        <v>15</v>
      </c>
      <c r="B19" s="62">
        <v>145</v>
      </c>
      <c r="C19" s="95">
        <v>150</v>
      </c>
      <c r="D19" s="43"/>
      <c r="E19">
        <v>150</v>
      </c>
      <c r="F19">
        <v>2</v>
      </c>
    </row>
    <row r="20" spans="1:7" x14ac:dyDescent="0.35">
      <c r="A20" s="62">
        <v>16</v>
      </c>
      <c r="B20" s="62">
        <v>102</v>
      </c>
      <c r="C20" s="95">
        <v>160</v>
      </c>
      <c r="D20" s="43"/>
      <c r="E20">
        <v>160</v>
      </c>
      <c r="F20">
        <v>2</v>
      </c>
    </row>
    <row r="21" spans="1:7" x14ac:dyDescent="0.35">
      <c r="A21" s="62">
        <v>17</v>
      </c>
      <c r="B21" s="62">
        <v>98</v>
      </c>
      <c r="C21" s="95">
        <v>170</v>
      </c>
      <c r="D21" s="43"/>
      <c r="E21">
        <v>170</v>
      </c>
      <c r="F21">
        <v>1</v>
      </c>
    </row>
    <row r="22" spans="1:7" x14ac:dyDescent="0.35">
      <c r="A22" s="62">
        <v>18</v>
      </c>
      <c r="B22" s="62">
        <v>152</v>
      </c>
      <c r="C22" s="95">
        <v>180</v>
      </c>
      <c r="D22" s="43"/>
      <c r="E22">
        <v>180</v>
      </c>
      <c r="F22">
        <v>2</v>
      </c>
    </row>
    <row r="23" spans="1:7" x14ac:dyDescent="0.35">
      <c r="A23" s="62">
        <v>19</v>
      </c>
      <c r="B23" s="62">
        <v>25</v>
      </c>
      <c r="D23" s="43"/>
      <c r="E23" s="94" t="s">
        <v>111</v>
      </c>
      <c r="F23" s="94">
        <f>SUM(F5:F22)</f>
        <v>48</v>
      </c>
      <c r="G23" s="94"/>
    </row>
    <row r="24" spans="1:7" x14ac:dyDescent="0.35">
      <c r="A24" s="62">
        <v>20</v>
      </c>
      <c r="B24" s="62">
        <v>12</v>
      </c>
      <c r="D24" s="43"/>
    </row>
    <row r="25" spans="1:7" x14ac:dyDescent="0.35">
      <c r="A25" s="62">
        <v>21</v>
      </c>
      <c r="B25" s="62">
        <v>57</v>
      </c>
      <c r="D25" s="43"/>
    </row>
    <row r="26" spans="1:7" x14ac:dyDescent="0.35">
      <c r="A26" s="62">
        <v>22</v>
      </c>
      <c r="B26" s="62">
        <v>28</v>
      </c>
      <c r="D26" s="43"/>
    </row>
    <row r="27" spans="1:7" x14ac:dyDescent="0.35">
      <c r="A27" s="62">
        <v>23</v>
      </c>
      <c r="B27" s="62">
        <v>103</v>
      </c>
      <c r="D27" s="43"/>
    </row>
    <row r="28" spans="1:7" x14ac:dyDescent="0.35">
      <c r="A28" s="62">
        <v>24</v>
      </c>
      <c r="B28" s="62">
        <v>60</v>
      </c>
      <c r="D28" s="43"/>
    </row>
    <row r="29" spans="1:7" x14ac:dyDescent="0.35">
      <c r="B29" s="43"/>
    </row>
    <row r="30" spans="1:7" x14ac:dyDescent="0.35">
      <c r="B30" s="43"/>
    </row>
    <row r="31" spans="1:7" x14ac:dyDescent="0.35">
      <c r="B31" s="43"/>
    </row>
    <row r="32" spans="1:7" x14ac:dyDescent="0.35">
      <c r="B32" s="43"/>
    </row>
    <row r="33" spans="2:2" x14ac:dyDescent="0.35">
      <c r="B33" s="43"/>
    </row>
    <row r="34" spans="2:2" x14ac:dyDescent="0.35">
      <c r="B34" s="43"/>
    </row>
    <row r="35" spans="2:2" x14ac:dyDescent="0.35">
      <c r="B35" s="43"/>
    </row>
    <row r="36" spans="2:2" x14ac:dyDescent="0.35">
      <c r="B36" s="43"/>
    </row>
    <row r="37" spans="2:2" x14ac:dyDescent="0.35">
      <c r="B37" s="43"/>
    </row>
    <row r="38" spans="2:2" x14ac:dyDescent="0.35">
      <c r="B38" s="43"/>
    </row>
    <row r="39" spans="2:2" x14ac:dyDescent="0.35">
      <c r="B39" s="43"/>
    </row>
    <row r="40" spans="2:2" x14ac:dyDescent="0.35">
      <c r="B40" s="43"/>
    </row>
    <row r="41" spans="2:2" x14ac:dyDescent="0.35">
      <c r="B41" s="43"/>
    </row>
    <row r="42" spans="2:2" x14ac:dyDescent="0.35">
      <c r="B42" s="43"/>
    </row>
    <row r="43" spans="2:2" x14ac:dyDescent="0.35">
      <c r="B43" s="43"/>
    </row>
    <row r="44" spans="2:2" x14ac:dyDescent="0.35">
      <c r="B44" s="43"/>
    </row>
    <row r="45" spans="2:2" x14ac:dyDescent="0.35">
      <c r="B45" s="43"/>
    </row>
    <row r="46" spans="2:2" x14ac:dyDescent="0.35">
      <c r="B46" s="43"/>
    </row>
    <row r="47" spans="2:2" x14ac:dyDescent="0.35">
      <c r="B47" s="43"/>
    </row>
    <row r="48" spans="2:2" x14ac:dyDescent="0.35">
      <c r="B48" s="43"/>
    </row>
    <row r="49" spans="2:2" x14ac:dyDescent="0.35">
      <c r="B49" s="43"/>
    </row>
    <row r="50" spans="2:2" x14ac:dyDescent="0.35">
      <c r="B50" s="43"/>
    </row>
    <row r="51" spans="2:2" x14ac:dyDescent="0.35">
      <c r="B51" s="43"/>
    </row>
    <row r="52" spans="2:2" x14ac:dyDescent="0.35">
      <c r="B52" s="43"/>
    </row>
    <row r="53" spans="2:2" x14ac:dyDescent="0.35">
      <c r="B53" s="43"/>
    </row>
    <row r="54" spans="2:2" x14ac:dyDescent="0.35">
      <c r="B54" s="43"/>
    </row>
    <row r="55" spans="2:2" x14ac:dyDescent="0.35">
      <c r="B55" s="43"/>
    </row>
    <row r="56" spans="2:2" x14ac:dyDescent="0.35">
      <c r="B56" s="43"/>
    </row>
    <row r="57" spans="2:2" x14ac:dyDescent="0.35">
      <c r="B57" s="43"/>
    </row>
    <row r="58" spans="2:2" x14ac:dyDescent="0.35">
      <c r="B58" s="43"/>
    </row>
    <row r="59" spans="2:2" x14ac:dyDescent="0.35">
      <c r="B59" s="43"/>
    </row>
    <row r="60" spans="2:2" x14ac:dyDescent="0.35">
      <c r="B60" s="43"/>
    </row>
    <row r="61" spans="2:2" x14ac:dyDescent="0.35">
      <c r="B61" s="43"/>
    </row>
    <row r="62" spans="2:2" x14ac:dyDescent="0.35">
      <c r="B62" s="43"/>
    </row>
    <row r="63" spans="2:2" x14ac:dyDescent="0.35">
      <c r="B63" s="43"/>
    </row>
    <row r="64" spans="2:2" x14ac:dyDescent="0.35">
      <c r="B64" s="43"/>
    </row>
    <row r="65" spans="2:2" x14ac:dyDescent="0.35">
      <c r="B65" s="43"/>
    </row>
    <row r="66" spans="2:2" x14ac:dyDescent="0.35">
      <c r="B66" s="43"/>
    </row>
    <row r="67" spans="2:2" x14ac:dyDescent="0.35">
      <c r="B67" s="43"/>
    </row>
    <row r="68" spans="2:2" x14ac:dyDescent="0.35">
      <c r="B68" s="43"/>
    </row>
    <row r="69" spans="2:2" x14ac:dyDescent="0.35">
      <c r="B69" s="43"/>
    </row>
    <row r="70" spans="2:2" x14ac:dyDescent="0.35">
      <c r="B70" s="43"/>
    </row>
    <row r="71" spans="2:2" x14ac:dyDescent="0.35">
      <c r="B71" s="43"/>
    </row>
    <row r="72" spans="2:2" x14ac:dyDescent="0.35">
      <c r="B72" s="43"/>
    </row>
    <row r="73" spans="2:2" x14ac:dyDescent="0.35">
      <c r="B73" s="43"/>
    </row>
    <row r="74" spans="2:2" x14ac:dyDescent="0.35">
      <c r="B74" s="43"/>
    </row>
    <row r="75" spans="2:2" x14ac:dyDescent="0.35">
      <c r="B75" s="43"/>
    </row>
    <row r="76" spans="2:2" x14ac:dyDescent="0.35">
      <c r="B76" s="43"/>
    </row>
    <row r="77" spans="2:2" x14ac:dyDescent="0.35">
      <c r="B77" s="43"/>
    </row>
    <row r="78" spans="2:2" x14ac:dyDescent="0.35">
      <c r="B78" s="43"/>
    </row>
    <row r="79" spans="2:2" x14ac:dyDescent="0.35">
      <c r="B79" s="43"/>
    </row>
    <row r="80" spans="2:2" x14ac:dyDescent="0.35">
      <c r="B80" s="43"/>
    </row>
    <row r="81" spans="2:2" x14ac:dyDescent="0.35">
      <c r="B81" s="43"/>
    </row>
    <row r="82" spans="2:2" x14ac:dyDescent="0.35">
      <c r="B82" s="43"/>
    </row>
    <row r="83" spans="2:2" x14ac:dyDescent="0.35">
      <c r="B83" s="43"/>
    </row>
    <row r="84" spans="2:2" x14ac:dyDescent="0.35">
      <c r="B84" s="43"/>
    </row>
    <row r="85" spans="2:2" x14ac:dyDescent="0.35">
      <c r="B85" s="43"/>
    </row>
    <row r="86" spans="2:2" x14ac:dyDescent="0.35">
      <c r="B86" s="43"/>
    </row>
    <row r="87" spans="2:2" x14ac:dyDescent="0.35">
      <c r="B87" s="43"/>
    </row>
    <row r="88" spans="2:2" x14ac:dyDescent="0.35">
      <c r="B88" s="43"/>
    </row>
    <row r="89" spans="2:2" x14ac:dyDescent="0.35">
      <c r="B89" s="43"/>
    </row>
    <row r="90" spans="2:2" x14ac:dyDescent="0.35">
      <c r="B90" s="43"/>
    </row>
    <row r="91" spans="2:2" x14ac:dyDescent="0.35">
      <c r="B91" s="43"/>
    </row>
    <row r="92" spans="2:2" x14ac:dyDescent="0.35">
      <c r="B92" s="43"/>
    </row>
    <row r="93" spans="2:2" x14ac:dyDescent="0.35">
      <c r="B93" s="43"/>
    </row>
    <row r="94" spans="2:2" x14ac:dyDescent="0.35">
      <c r="B94" s="43"/>
    </row>
    <row r="95" spans="2:2" x14ac:dyDescent="0.35">
      <c r="B95" s="43"/>
    </row>
    <row r="96" spans="2:2" x14ac:dyDescent="0.35">
      <c r="B96" s="43"/>
    </row>
    <row r="97" spans="2:4" x14ac:dyDescent="0.35">
      <c r="B97" s="43"/>
    </row>
    <row r="98" spans="2:4" x14ac:dyDescent="0.35">
      <c r="B98" s="43"/>
    </row>
    <row r="99" spans="2:4" x14ac:dyDescent="0.35">
      <c r="B99" s="43"/>
    </row>
    <row r="100" spans="2:4" x14ac:dyDescent="0.35">
      <c r="B100" s="43"/>
    </row>
    <row r="101" spans="2:4" x14ac:dyDescent="0.35">
      <c r="B101" s="43"/>
    </row>
    <row r="102" spans="2:4" x14ac:dyDescent="0.35">
      <c r="B102" s="43"/>
    </row>
    <row r="103" spans="2:4" x14ac:dyDescent="0.35">
      <c r="B103" s="43"/>
    </row>
    <row r="104" spans="2:4" x14ac:dyDescent="0.35">
      <c r="B104" s="43"/>
    </row>
    <row r="105" spans="2:4" x14ac:dyDescent="0.35">
      <c r="D105" s="43"/>
    </row>
    <row r="106" spans="2:4" x14ac:dyDescent="0.35">
      <c r="D106" s="43"/>
    </row>
    <row r="107" spans="2:4" x14ac:dyDescent="0.35">
      <c r="D107" s="43"/>
    </row>
    <row r="108" spans="2:4" x14ac:dyDescent="0.35">
      <c r="D108" s="43"/>
    </row>
    <row r="109" spans="2:4" x14ac:dyDescent="0.35">
      <c r="D109" s="43"/>
    </row>
    <row r="110" spans="2:4" x14ac:dyDescent="0.35">
      <c r="D110" s="43"/>
    </row>
    <row r="111" spans="2:4" x14ac:dyDescent="0.35">
      <c r="D111" s="43"/>
    </row>
    <row r="112" spans="2:4" x14ac:dyDescent="0.35">
      <c r="D112" s="43"/>
    </row>
    <row r="113" spans="4:4" x14ac:dyDescent="0.35">
      <c r="D113" s="43"/>
    </row>
    <row r="114" spans="4:4" x14ac:dyDescent="0.35">
      <c r="D114" s="43"/>
    </row>
    <row r="115" spans="4:4" x14ac:dyDescent="0.35">
      <c r="D115" s="43"/>
    </row>
    <row r="116" spans="4:4" x14ac:dyDescent="0.35">
      <c r="D116" s="43"/>
    </row>
    <row r="117" spans="4:4" x14ac:dyDescent="0.35">
      <c r="D117" s="43"/>
    </row>
    <row r="118" spans="4:4" x14ac:dyDescent="0.35">
      <c r="D118" s="43"/>
    </row>
  </sheetData>
  <sortState xmlns:xlrd2="http://schemas.microsoft.com/office/spreadsheetml/2017/richdata2" ref="E5:E22">
    <sortCondition ref="E5"/>
  </sortState>
  <pageMargins left="0.7" right="0.7" top="0.75" bottom="0.75" header="0.3" footer="0.3"/>
  <pageSetup paperSize="9" orientation="portrait" horizontalDpi="4294967294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C716B-638A-4754-B334-7E62CE828256}">
  <sheetPr>
    <tabColor theme="4" tint="0.79998168889431442"/>
  </sheetPr>
  <dimension ref="A1:H24"/>
  <sheetViews>
    <sheetView zoomScaleNormal="100" workbookViewId="0">
      <selection activeCell="F10" sqref="F10"/>
    </sheetView>
  </sheetViews>
  <sheetFormatPr defaultRowHeight="14.5" x14ac:dyDescent="0.35"/>
  <cols>
    <col min="1" max="1" width="23.54296875" customWidth="1"/>
    <col min="2" max="2" width="13" customWidth="1"/>
    <col min="3" max="3" width="12.453125" customWidth="1"/>
    <col min="4" max="4" width="14.453125" customWidth="1"/>
    <col min="5" max="5" width="15.54296875" bestFit="1" customWidth="1"/>
    <col min="6" max="6" width="18.90625" bestFit="1" customWidth="1"/>
    <col min="7" max="8" width="7.453125" bestFit="1" customWidth="1"/>
    <col min="9" max="9" width="11.7265625" bestFit="1" customWidth="1"/>
    <col min="10" max="10" width="3.81640625" bestFit="1" customWidth="1"/>
    <col min="11" max="11" width="4.81640625" bestFit="1" customWidth="1"/>
    <col min="12" max="14" width="3.81640625" bestFit="1" customWidth="1"/>
    <col min="15" max="15" width="10.7265625" bestFit="1" customWidth="1"/>
    <col min="16" max="17" width="3.81640625" bestFit="1" customWidth="1"/>
    <col min="18" max="18" width="10.7265625" bestFit="1" customWidth="1"/>
    <col min="19" max="25" width="7.54296875" customWidth="1"/>
    <col min="26" max="26" width="11.1796875" bestFit="1" customWidth="1"/>
  </cols>
  <sheetData>
    <row r="1" spans="1:8" x14ac:dyDescent="0.35">
      <c r="A1" t="s">
        <v>2</v>
      </c>
    </row>
    <row r="3" spans="1:8" x14ac:dyDescent="0.35">
      <c r="E3" t="s">
        <v>7</v>
      </c>
    </row>
    <row r="4" spans="1:8" ht="29.5" thickBot="1" x14ac:dyDescent="0.4">
      <c r="A4" s="61" t="s">
        <v>32</v>
      </c>
      <c r="B4" s="10" t="s">
        <v>33</v>
      </c>
      <c r="C4" s="10" t="s">
        <v>96</v>
      </c>
      <c r="E4" s="97" t="s">
        <v>207</v>
      </c>
      <c r="F4" t="s">
        <v>113</v>
      </c>
    </row>
    <row r="5" spans="1:8" x14ac:dyDescent="0.35">
      <c r="A5" s="9">
        <v>1</v>
      </c>
      <c r="B5" s="8">
        <v>35</v>
      </c>
      <c r="C5" s="8">
        <v>195</v>
      </c>
      <c r="D5" s="40"/>
      <c r="E5" s="38" t="s">
        <v>117</v>
      </c>
      <c r="F5" s="113">
        <v>520</v>
      </c>
    </row>
    <row r="6" spans="1:8" x14ac:dyDescent="0.35">
      <c r="A6" s="6">
        <v>2</v>
      </c>
      <c r="B6" s="7">
        <v>42</v>
      </c>
      <c r="C6" s="7">
        <v>260</v>
      </c>
      <c r="D6" s="12"/>
      <c r="E6" s="98" t="s">
        <v>114</v>
      </c>
      <c r="F6" s="113">
        <v>520</v>
      </c>
    </row>
    <row r="7" spans="1:8" x14ac:dyDescent="0.35">
      <c r="A7" s="6">
        <v>3</v>
      </c>
      <c r="B7" s="7">
        <v>63</v>
      </c>
      <c r="C7" s="7">
        <v>390</v>
      </c>
      <c r="D7" s="12"/>
      <c r="E7" s="38" t="s">
        <v>118</v>
      </c>
      <c r="F7" s="113">
        <v>730</v>
      </c>
    </row>
    <row r="8" spans="1:8" x14ac:dyDescent="0.35">
      <c r="A8" s="6">
        <v>4</v>
      </c>
      <c r="B8" s="7">
        <v>58</v>
      </c>
      <c r="C8" s="7">
        <v>325</v>
      </c>
      <c r="D8" s="12"/>
      <c r="E8" s="98" t="s">
        <v>114</v>
      </c>
      <c r="F8" s="113">
        <v>730</v>
      </c>
    </row>
    <row r="9" spans="1:8" x14ac:dyDescent="0.35">
      <c r="A9" s="9">
        <v>5</v>
      </c>
      <c r="B9" s="7">
        <v>47</v>
      </c>
      <c r="C9" s="7">
        <v>291</v>
      </c>
      <c r="D9" s="12"/>
      <c r="E9" s="38" t="s">
        <v>119</v>
      </c>
      <c r="F9" s="113">
        <v>811</v>
      </c>
    </row>
    <row r="10" spans="1:8" x14ac:dyDescent="0.35">
      <c r="A10" s="6">
        <v>6</v>
      </c>
      <c r="B10" s="7">
        <v>26</v>
      </c>
      <c r="C10" s="7">
        <v>130</v>
      </c>
      <c r="D10" s="12"/>
      <c r="E10" s="98" t="s">
        <v>114</v>
      </c>
      <c r="F10" s="113">
        <v>520</v>
      </c>
    </row>
    <row r="11" spans="1:8" x14ac:dyDescent="0.35">
      <c r="A11" s="6">
        <v>7</v>
      </c>
      <c r="B11" s="7">
        <v>68</v>
      </c>
      <c r="C11" s="7">
        <v>455</v>
      </c>
      <c r="D11" s="12"/>
      <c r="E11" s="98" t="s">
        <v>115</v>
      </c>
      <c r="F11" s="113">
        <v>291</v>
      </c>
    </row>
    <row r="12" spans="1:8" x14ac:dyDescent="0.35">
      <c r="A12" s="6">
        <v>8</v>
      </c>
      <c r="B12" s="7">
        <v>63</v>
      </c>
      <c r="C12" s="7">
        <v>425</v>
      </c>
      <c r="D12" s="12"/>
      <c r="E12" s="38" t="s">
        <v>120</v>
      </c>
      <c r="F12" s="113">
        <v>2079</v>
      </c>
    </row>
    <row r="13" spans="1:8" x14ac:dyDescent="0.35">
      <c r="A13" s="9">
        <v>9</v>
      </c>
      <c r="B13" s="7">
        <v>42</v>
      </c>
      <c r="C13" s="7">
        <v>228</v>
      </c>
      <c r="D13" s="12"/>
      <c r="E13" s="98" t="s">
        <v>115</v>
      </c>
      <c r="F13" s="113">
        <v>2079</v>
      </c>
    </row>
    <row r="14" spans="1:8" x14ac:dyDescent="0.35">
      <c r="A14" s="6">
        <v>10</v>
      </c>
      <c r="B14" s="7">
        <v>35</v>
      </c>
      <c r="C14" s="7">
        <v>195</v>
      </c>
      <c r="D14" s="12"/>
      <c r="E14" s="38" t="s">
        <v>121</v>
      </c>
      <c r="F14" s="113">
        <v>880</v>
      </c>
    </row>
    <row r="15" spans="1:8" x14ac:dyDescent="0.35">
      <c r="A15" s="6">
        <v>11</v>
      </c>
      <c r="B15" s="7">
        <v>76</v>
      </c>
      <c r="C15" s="7">
        <v>487</v>
      </c>
      <c r="E15" s="98" t="s">
        <v>115</v>
      </c>
      <c r="F15" s="113">
        <v>425</v>
      </c>
    </row>
    <row r="16" spans="1:8" x14ac:dyDescent="0.35">
      <c r="A16" s="6">
        <v>12</v>
      </c>
      <c r="B16" s="7">
        <v>42</v>
      </c>
      <c r="C16" s="7">
        <v>242</v>
      </c>
      <c r="D16" s="39"/>
      <c r="E16" s="98" t="s">
        <v>116</v>
      </c>
      <c r="F16" s="113">
        <v>455</v>
      </c>
      <c r="H16" s="38"/>
    </row>
    <row r="17" spans="1:8" x14ac:dyDescent="0.35">
      <c r="A17" s="9">
        <v>13</v>
      </c>
      <c r="B17" s="7">
        <v>58</v>
      </c>
      <c r="C17" s="7">
        <v>291</v>
      </c>
      <c r="D17" s="39"/>
      <c r="E17" s="38" t="s">
        <v>122</v>
      </c>
      <c r="F17" s="113">
        <v>1429</v>
      </c>
      <c r="H17" s="38"/>
    </row>
    <row r="18" spans="1:8" x14ac:dyDescent="0.35">
      <c r="A18" s="6">
        <v>14</v>
      </c>
      <c r="B18" s="7">
        <v>63</v>
      </c>
      <c r="C18" s="7">
        <v>357</v>
      </c>
      <c r="D18" s="39"/>
      <c r="E18" s="98" t="s">
        <v>116</v>
      </c>
      <c r="F18" s="113">
        <v>1429</v>
      </c>
      <c r="H18" s="38"/>
    </row>
    <row r="19" spans="1:8" x14ac:dyDescent="0.35">
      <c r="A19" s="6">
        <v>15</v>
      </c>
      <c r="B19" s="7">
        <v>47</v>
      </c>
      <c r="C19" s="7">
        <v>260</v>
      </c>
      <c r="E19" s="38" t="s">
        <v>208</v>
      </c>
      <c r="F19" s="113">
        <v>6449</v>
      </c>
      <c r="H19" s="38"/>
    </row>
    <row r="20" spans="1:8" x14ac:dyDescent="0.35">
      <c r="A20" s="6">
        <v>16</v>
      </c>
      <c r="B20" s="7">
        <v>68</v>
      </c>
      <c r="C20" s="7">
        <v>425</v>
      </c>
    </row>
    <row r="21" spans="1:8" x14ac:dyDescent="0.35">
      <c r="A21" s="9">
        <v>17</v>
      </c>
      <c r="B21" s="7">
        <v>76</v>
      </c>
      <c r="C21" s="7">
        <v>455</v>
      </c>
    </row>
    <row r="22" spans="1:8" x14ac:dyDescent="0.35">
      <c r="A22" s="6">
        <v>18</v>
      </c>
      <c r="B22" s="7">
        <v>83</v>
      </c>
      <c r="C22" s="7">
        <v>487</v>
      </c>
      <c r="E22" t="s">
        <v>8</v>
      </c>
    </row>
    <row r="23" spans="1:8" x14ac:dyDescent="0.35">
      <c r="A23" s="6">
        <v>19</v>
      </c>
      <c r="B23" s="7">
        <v>47</v>
      </c>
      <c r="C23" s="7">
        <v>260</v>
      </c>
      <c r="E23" t="s">
        <v>123</v>
      </c>
    </row>
    <row r="24" spans="1:8" x14ac:dyDescent="0.35">
      <c r="A24" s="6">
        <v>20</v>
      </c>
      <c r="B24" s="7">
        <v>58</v>
      </c>
      <c r="C24" s="7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A39D-D32C-4102-9F1D-0A082EC5D4B5}">
  <dimension ref="A1:P19"/>
  <sheetViews>
    <sheetView workbookViewId="0"/>
  </sheetViews>
  <sheetFormatPr defaultColWidth="9.1796875" defaultRowHeight="14.5" x14ac:dyDescent="0.35"/>
  <cols>
    <col min="1" max="1" width="9.1796875" style="22"/>
    <col min="2" max="2" width="16" style="22" customWidth="1"/>
    <col min="3" max="3" width="11.1796875" style="22" customWidth="1"/>
    <col min="4" max="4" width="11.1796875" style="22" bestFit="1" customWidth="1"/>
    <col min="5" max="16384" width="9.1796875" style="22"/>
  </cols>
  <sheetData>
    <row r="1" spans="1:16" x14ac:dyDescent="0.35">
      <c r="A1" t="s">
        <v>2</v>
      </c>
      <c r="B1" s="55"/>
    </row>
    <row r="3" spans="1:16" x14ac:dyDescent="0.35">
      <c r="A3" s="19"/>
      <c r="B3"/>
      <c r="C3" s="34"/>
      <c r="D3" s="25"/>
      <c r="E3" s="25"/>
    </row>
    <row r="4" spans="1:16" ht="58" x14ac:dyDescent="0.35">
      <c r="A4" s="63" t="s">
        <v>3</v>
      </c>
      <c r="B4" s="63" t="s">
        <v>97</v>
      </c>
    </row>
    <row r="5" spans="1:16" x14ac:dyDescent="0.35">
      <c r="A5" s="84">
        <v>2014</v>
      </c>
      <c r="B5" s="84">
        <v>119</v>
      </c>
    </row>
    <row r="6" spans="1:16" x14ac:dyDescent="0.35">
      <c r="A6" s="84">
        <v>2015</v>
      </c>
      <c r="B6" s="84">
        <v>135</v>
      </c>
    </row>
    <row r="7" spans="1:16" x14ac:dyDescent="0.35">
      <c r="A7" s="84">
        <v>2016</v>
      </c>
      <c r="B7" s="84">
        <v>152</v>
      </c>
    </row>
    <row r="8" spans="1:16" x14ac:dyDescent="0.35">
      <c r="A8" s="84">
        <v>2017</v>
      </c>
      <c r="B8" s="84">
        <v>170</v>
      </c>
    </row>
    <row r="9" spans="1:16" x14ac:dyDescent="0.35">
      <c r="A9" s="84">
        <v>2018</v>
      </c>
      <c r="B9" s="84">
        <v>192</v>
      </c>
    </row>
    <row r="10" spans="1:16" x14ac:dyDescent="0.35">
      <c r="A10" s="84">
        <v>2019</v>
      </c>
      <c r="B10" s="84">
        <v>215</v>
      </c>
    </row>
    <row r="11" spans="1:16" x14ac:dyDescent="0.35">
      <c r="A11" s="84">
        <v>2020</v>
      </c>
      <c r="B11" s="84">
        <v>240</v>
      </c>
      <c r="E11"/>
    </row>
    <row r="12" spans="1:16" x14ac:dyDescent="0.35">
      <c r="A12"/>
      <c r="C12" s="18"/>
      <c r="D12" s="18"/>
    </row>
    <row r="13" spans="1:16" x14ac:dyDescent="0.35">
      <c r="A13" s="31"/>
      <c r="C13"/>
      <c r="D13" s="33"/>
      <c r="E13"/>
      <c r="P13" s="18"/>
    </row>
    <row r="15" spans="1:16" x14ac:dyDescent="0.35">
      <c r="A15"/>
      <c r="C15" s="18"/>
      <c r="D15" s="18"/>
    </row>
    <row r="16" spans="1:16" x14ac:dyDescent="0.35">
      <c r="D16" s="32"/>
      <c r="E16"/>
      <c r="P16" s="18"/>
    </row>
    <row r="17" spans="1:2" x14ac:dyDescent="0.35">
      <c r="A17"/>
    </row>
    <row r="18" spans="1:2" x14ac:dyDescent="0.35">
      <c r="A18" s="31"/>
      <c r="B18"/>
    </row>
    <row r="19" spans="1:2" x14ac:dyDescent="0.35">
      <c r="A19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4.5" x14ac:dyDescent="0.35"/>
  <cols>
    <col min="1" max="1" width="24.54296875" customWidth="1"/>
    <col min="2" max="2" width="15.81640625" customWidth="1"/>
  </cols>
  <sheetData>
    <row r="1" spans="1:12" x14ac:dyDescent="0.35">
      <c r="A1" t="s">
        <v>28</v>
      </c>
    </row>
    <row r="4" spans="1:12" x14ac:dyDescent="0.35">
      <c r="A4" s="19"/>
    </row>
    <row r="5" spans="1:12" ht="15" thickBot="1" x14ac:dyDescent="0.4">
      <c r="A5" s="10" t="s">
        <v>34</v>
      </c>
      <c r="B5" s="10" t="s">
        <v>55</v>
      </c>
    </row>
    <row r="6" spans="1:12" x14ac:dyDescent="0.35">
      <c r="A6" s="9" t="s">
        <v>35</v>
      </c>
      <c r="B6" s="4">
        <v>720</v>
      </c>
    </row>
    <row r="7" spans="1:12" x14ac:dyDescent="0.35">
      <c r="A7" s="6" t="s">
        <v>36</v>
      </c>
      <c r="B7" s="2">
        <v>680</v>
      </c>
      <c r="D7" s="36"/>
      <c r="L7" s="12"/>
    </row>
    <row r="8" spans="1:12" x14ac:dyDescent="0.35">
      <c r="A8" s="6" t="s">
        <v>37</v>
      </c>
      <c r="B8" s="2">
        <v>650</v>
      </c>
    </row>
    <row r="9" spans="1:12" x14ac:dyDescent="0.35">
      <c r="A9" s="6" t="s">
        <v>38</v>
      </c>
      <c r="B9" s="2">
        <v>600</v>
      </c>
    </row>
    <row r="10" spans="1:12" x14ac:dyDescent="0.35">
      <c r="A10" s="6" t="s">
        <v>39</v>
      </c>
      <c r="B10" s="2">
        <v>580</v>
      </c>
      <c r="D10" s="36"/>
      <c r="L10" s="12"/>
    </row>
    <row r="11" spans="1:12" x14ac:dyDescent="0.35">
      <c r="A11" s="6" t="s">
        <v>40</v>
      </c>
      <c r="B11" s="2">
        <v>560</v>
      </c>
      <c r="D11" s="36"/>
    </row>
    <row r="12" spans="1:12" x14ac:dyDescent="0.35">
      <c r="A12" s="6" t="s">
        <v>41</v>
      </c>
      <c r="B12" s="2">
        <v>530</v>
      </c>
    </row>
    <row r="13" spans="1:12" x14ac:dyDescent="0.35">
      <c r="A13" s="6" t="s">
        <v>42</v>
      </c>
      <c r="B13" s="2">
        <v>500</v>
      </c>
      <c r="D13" s="36"/>
      <c r="L13" s="12"/>
    </row>
    <row r="14" spans="1:12" x14ac:dyDescent="0.35">
      <c r="A14" s="6" t="s">
        <v>43</v>
      </c>
      <c r="B14" s="2">
        <v>470</v>
      </c>
    </row>
    <row r="15" spans="1:12" x14ac:dyDescent="0.35">
      <c r="A15" s="6" t="s">
        <v>44</v>
      </c>
      <c r="B15" s="2">
        <v>450</v>
      </c>
    </row>
    <row r="16" spans="1:12" x14ac:dyDescent="0.35">
      <c r="A16" s="6" t="s">
        <v>45</v>
      </c>
      <c r="B16" s="2">
        <v>430</v>
      </c>
      <c r="D16" s="36"/>
      <c r="L16" s="12"/>
    </row>
    <row r="17" spans="1:12" x14ac:dyDescent="0.35">
      <c r="A17" s="6" t="s">
        <v>46</v>
      </c>
      <c r="B17" s="2">
        <v>410</v>
      </c>
    </row>
    <row r="18" spans="1:12" x14ac:dyDescent="0.35">
      <c r="A18" s="6" t="s">
        <v>47</v>
      </c>
      <c r="B18" s="2">
        <v>390</v>
      </c>
    </row>
    <row r="19" spans="1:12" x14ac:dyDescent="0.35">
      <c r="A19" s="6" t="s">
        <v>48</v>
      </c>
      <c r="B19" s="2">
        <v>370</v>
      </c>
      <c r="D19" s="36"/>
      <c r="L19" s="12"/>
    </row>
    <row r="20" spans="1:12" x14ac:dyDescent="0.35">
      <c r="A20" s="6" t="s">
        <v>49</v>
      </c>
      <c r="B20" s="2">
        <v>350</v>
      </c>
    </row>
    <row r="21" spans="1:12" x14ac:dyDescent="0.35">
      <c r="A21" s="6" t="s">
        <v>50</v>
      </c>
      <c r="B21" s="2">
        <v>330</v>
      </c>
    </row>
    <row r="22" spans="1:12" x14ac:dyDescent="0.35">
      <c r="A22" s="6" t="s">
        <v>51</v>
      </c>
      <c r="B22" s="2">
        <v>310</v>
      </c>
      <c r="L22" s="12"/>
    </row>
    <row r="23" spans="1:12" x14ac:dyDescent="0.35">
      <c r="A23" s="6" t="s">
        <v>52</v>
      </c>
      <c r="B23" s="2">
        <v>290</v>
      </c>
      <c r="D23" s="35"/>
    </row>
    <row r="24" spans="1:12" x14ac:dyDescent="0.35">
      <c r="A24" s="6" t="s">
        <v>53</v>
      </c>
      <c r="B24" s="2">
        <v>270</v>
      </c>
    </row>
    <row r="25" spans="1:12" x14ac:dyDescent="0.35">
      <c r="A25" s="6" t="s">
        <v>54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M48"/>
  <sheetViews>
    <sheetView topLeftCell="A7" zoomScale="108" zoomScaleNormal="108" workbookViewId="0">
      <selection activeCell="C37" sqref="C37"/>
    </sheetView>
  </sheetViews>
  <sheetFormatPr defaultRowHeight="14.5" x14ac:dyDescent="0.35"/>
  <cols>
    <col min="1" max="1" width="18.54296875" customWidth="1"/>
    <col min="2" max="2" width="14.1796875" customWidth="1"/>
    <col min="3" max="7" width="14.54296875" customWidth="1"/>
    <col min="8" max="8" width="6.54296875" customWidth="1"/>
    <col min="9" max="10" width="5.54296875" customWidth="1"/>
    <col min="11" max="11" width="6.54296875" customWidth="1"/>
    <col min="12" max="15" width="8.1796875" customWidth="1"/>
    <col min="16" max="16" width="11.1796875" bestFit="1" customWidth="1"/>
  </cols>
  <sheetData>
    <row r="1" spans="1:13" x14ac:dyDescent="0.35">
      <c r="A1" s="19" t="s">
        <v>29</v>
      </c>
      <c r="B1" s="20"/>
      <c r="C1" s="18"/>
      <c r="D1" s="12"/>
    </row>
    <row r="2" spans="1:13" x14ac:dyDescent="0.35">
      <c r="A2" s="19"/>
      <c r="B2" s="1"/>
      <c r="C2" s="18"/>
    </row>
    <row r="3" spans="1:13" x14ac:dyDescent="0.35">
      <c r="A3" s="46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46.5" customHeight="1" thickBot="1" x14ac:dyDescent="0.4">
      <c r="A4" s="47" t="s">
        <v>57</v>
      </c>
      <c r="B4" s="47" t="s">
        <v>56</v>
      </c>
      <c r="C4" s="88" t="s">
        <v>99</v>
      </c>
      <c r="D4" s="89" t="s">
        <v>100</v>
      </c>
      <c r="E4" s="89" t="s">
        <v>101</v>
      </c>
      <c r="F4" s="89" t="s">
        <v>102</v>
      </c>
      <c r="G4" s="89" t="s">
        <v>103</v>
      </c>
      <c r="H4" s="45"/>
      <c r="I4" s="45"/>
      <c r="J4" s="45"/>
      <c r="K4" s="45"/>
      <c r="L4" s="45"/>
    </row>
    <row r="5" spans="1:13" ht="16" thickBot="1" x14ac:dyDescent="0.4">
      <c r="A5" s="64">
        <v>1.4</v>
      </c>
      <c r="B5" s="49">
        <v>70</v>
      </c>
      <c r="C5" s="90">
        <f>A5/$A$26</f>
        <v>0.64052287581699341</v>
      </c>
      <c r="D5" s="90">
        <f>B5/$B$26</f>
        <v>0.74695121951219512</v>
      </c>
      <c r="E5" s="90">
        <f>C5*D5</f>
        <v>0.47843934321696152</v>
      </c>
      <c r="F5" s="90">
        <f>C5^2</f>
        <v>0.41026955444487156</v>
      </c>
      <c r="G5" s="90">
        <f>F5^2</f>
        <v>0.16832110730439342</v>
      </c>
      <c r="H5" s="45"/>
      <c r="I5" s="45"/>
      <c r="J5" s="45"/>
      <c r="K5" s="45"/>
      <c r="L5" s="45"/>
    </row>
    <row r="6" spans="1:13" ht="16" thickBot="1" x14ac:dyDescent="0.4">
      <c r="A6" s="65">
        <v>1.5</v>
      </c>
      <c r="B6" s="50">
        <v>73</v>
      </c>
      <c r="C6" s="90">
        <f t="shared" ref="C6:C25" si="0">A6/$A$26</f>
        <v>0.68627450980392146</v>
      </c>
      <c r="D6" s="90">
        <f t="shared" ref="D6:D25" si="1">B6/$B$26</f>
        <v>0.77896341463414642</v>
      </c>
      <c r="E6" s="90">
        <f t="shared" ref="E6:E25" si="2">C6*D6</f>
        <v>0.53458273553323765</v>
      </c>
      <c r="F6" s="90">
        <f t="shared" ref="F6:F25" si="3">C6^2</f>
        <v>0.47097270280661269</v>
      </c>
      <c r="G6" s="90">
        <f t="shared" ref="G6:G25" si="4">F6^2</f>
        <v>0.22181528678896592</v>
      </c>
      <c r="H6" s="45"/>
      <c r="I6" s="45"/>
      <c r="J6" s="45"/>
      <c r="K6" s="45"/>
      <c r="L6" s="45"/>
    </row>
    <row r="7" spans="1:13" ht="16" thickBot="1" x14ac:dyDescent="0.4">
      <c r="A7" s="65">
        <v>2</v>
      </c>
      <c r="B7" s="50">
        <v>90</v>
      </c>
      <c r="C7" s="90">
        <f t="shared" si="0"/>
        <v>0.91503267973856195</v>
      </c>
      <c r="D7" s="90">
        <f t="shared" si="1"/>
        <v>0.96036585365853666</v>
      </c>
      <c r="E7" s="90">
        <f t="shared" si="2"/>
        <v>0.8787661406025824</v>
      </c>
      <c r="F7" s="90">
        <f t="shared" si="3"/>
        <v>0.83728480498953373</v>
      </c>
      <c r="G7" s="90">
        <f t="shared" si="4"/>
        <v>0.70104584466636155</v>
      </c>
      <c r="H7" s="45"/>
      <c r="I7" s="45"/>
      <c r="J7" s="45"/>
      <c r="K7" s="45"/>
      <c r="L7" s="45"/>
    </row>
    <row r="8" spans="1:13" ht="16" thickBot="1" x14ac:dyDescent="0.4">
      <c r="A8" s="65">
        <v>2.1</v>
      </c>
      <c r="B8" s="50">
        <v>95</v>
      </c>
      <c r="C8" s="90">
        <f t="shared" si="0"/>
        <v>0.96078431372549011</v>
      </c>
      <c r="D8" s="90">
        <f t="shared" si="1"/>
        <v>1.0137195121951219</v>
      </c>
      <c r="E8" s="90">
        <f t="shared" si="2"/>
        <v>0.97396580583452885</v>
      </c>
      <c r="F8" s="90">
        <f t="shared" si="3"/>
        <v>0.92310649750096097</v>
      </c>
      <c r="G8" s="90">
        <f t="shared" si="4"/>
        <v>0.85212560572849161</v>
      </c>
      <c r="H8" s="45"/>
      <c r="I8" s="45"/>
      <c r="J8" s="45"/>
      <c r="K8" s="45"/>
      <c r="L8" s="45"/>
    </row>
    <row r="9" spans="1:13" ht="16" thickBot="1" x14ac:dyDescent="0.4">
      <c r="A9" s="65">
        <v>2.4</v>
      </c>
      <c r="B9" s="50">
        <v>100</v>
      </c>
      <c r="C9" s="90">
        <f t="shared" si="0"/>
        <v>1.0980392156862744</v>
      </c>
      <c r="D9" s="90">
        <f t="shared" si="1"/>
        <v>1.0670731707317074</v>
      </c>
      <c r="E9" s="90">
        <f t="shared" si="2"/>
        <v>1.1716881874701099</v>
      </c>
      <c r="F9" s="90">
        <f t="shared" si="3"/>
        <v>1.2056901191849285</v>
      </c>
      <c r="G9" s="90">
        <f t="shared" si="4"/>
        <v>1.4536886635001671</v>
      </c>
      <c r="H9" s="45"/>
      <c r="I9" s="45"/>
      <c r="J9" s="45"/>
      <c r="K9" s="45"/>
      <c r="L9" s="45"/>
    </row>
    <row r="10" spans="1:13" ht="16" thickBot="1" x14ac:dyDescent="0.4">
      <c r="A10" s="65">
        <v>1.9</v>
      </c>
      <c r="B10" s="50">
        <v>82</v>
      </c>
      <c r="C10" s="90">
        <f t="shared" si="0"/>
        <v>0.8692810457516339</v>
      </c>
      <c r="D10" s="90">
        <f t="shared" si="1"/>
        <v>0.87500000000000011</v>
      </c>
      <c r="E10" s="90">
        <f t="shared" si="2"/>
        <v>0.7606209150326797</v>
      </c>
      <c r="F10" s="90">
        <f t="shared" si="3"/>
        <v>0.75564953650305422</v>
      </c>
      <c r="G10" s="90">
        <f t="shared" si="4"/>
        <v>0.57100622201728068</v>
      </c>
      <c r="H10" s="45"/>
      <c r="I10" s="45"/>
      <c r="J10" s="45"/>
      <c r="K10" s="45"/>
      <c r="L10" s="45"/>
    </row>
    <row r="11" spans="1:13" ht="16" thickBot="1" x14ac:dyDescent="0.4">
      <c r="A11" s="65">
        <v>2.2000000000000002</v>
      </c>
      <c r="B11" s="50">
        <v>92</v>
      </c>
      <c r="C11" s="90">
        <f t="shared" si="0"/>
        <v>1.0065359477124183</v>
      </c>
      <c r="D11" s="90">
        <f t="shared" si="1"/>
        <v>0.98170731707317083</v>
      </c>
      <c r="E11" s="90">
        <f t="shared" si="2"/>
        <v>0.9881237047664595</v>
      </c>
      <c r="F11" s="90">
        <f t="shared" si="3"/>
        <v>1.0131146140373359</v>
      </c>
      <c r="G11" s="90">
        <f t="shared" si="4"/>
        <v>1.0264012211760201</v>
      </c>
      <c r="H11" s="45"/>
      <c r="I11" s="45"/>
      <c r="J11" s="45"/>
      <c r="K11" s="45"/>
      <c r="L11" s="45"/>
    </row>
    <row r="12" spans="1:13" ht="16" thickBot="1" x14ac:dyDescent="0.4">
      <c r="A12" s="64">
        <v>2.6</v>
      </c>
      <c r="B12" s="49">
        <v>105</v>
      </c>
      <c r="C12" s="90">
        <f t="shared" si="0"/>
        <v>1.1895424836601307</v>
      </c>
      <c r="D12" s="90">
        <f t="shared" si="1"/>
        <v>1.1204268292682928</v>
      </c>
      <c r="E12" s="90">
        <f t="shared" si="2"/>
        <v>1.3327953132472503</v>
      </c>
      <c r="F12" s="90">
        <f t="shared" si="3"/>
        <v>1.4150113204323123</v>
      </c>
      <c r="G12" s="90">
        <f t="shared" si="4"/>
        <v>2.0022570369515957</v>
      </c>
      <c r="H12" s="45"/>
      <c r="I12" s="45"/>
      <c r="J12" s="45"/>
      <c r="K12" s="45"/>
      <c r="L12" s="45"/>
    </row>
    <row r="13" spans="1:13" ht="16" thickBot="1" x14ac:dyDescent="0.4">
      <c r="A13" s="65">
        <v>2.2999999999999998</v>
      </c>
      <c r="B13" s="50">
        <v>98</v>
      </c>
      <c r="C13" s="90">
        <f t="shared" si="0"/>
        <v>1.0522875816993462</v>
      </c>
      <c r="D13" s="90">
        <f t="shared" si="1"/>
        <v>1.0457317073170733</v>
      </c>
      <c r="E13" s="90">
        <f t="shared" si="2"/>
        <v>1.1004104893990116</v>
      </c>
      <c r="F13" s="90">
        <f t="shared" si="3"/>
        <v>1.1073091545986582</v>
      </c>
      <c r="G13" s="90">
        <f t="shared" si="4"/>
        <v>1.2261335638579951</v>
      </c>
      <c r="H13" s="45"/>
      <c r="I13" s="45"/>
      <c r="J13" s="45"/>
      <c r="K13" s="45"/>
      <c r="L13" s="45"/>
    </row>
    <row r="14" spans="1:13" ht="16" thickBot="1" x14ac:dyDescent="0.4">
      <c r="A14" s="65">
        <v>2</v>
      </c>
      <c r="B14" s="50">
        <v>86</v>
      </c>
      <c r="C14" s="90">
        <f t="shared" si="0"/>
        <v>0.91503267973856195</v>
      </c>
      <c r="D14" s="90">
        <f t="shared" si="1"/>
        <v>0.91768292682926833</v>
      </c>
      <c r="E14" s="90">
        <f t="shared" si="2"/>
        <v>0.83970986768691203</v>
      </c>
      <c r="F14" s="90">
        <f t="shared" si="3"/>
        <v>0.83728480498953373</v>
      </c>
      <c r="G14" s="90">
        <f t="shared" si="4"/>
        <v>0.70104584466636155</v>
      </c>
    </row>
    <row r="15" spans="1:13" ht="16" thickBot="1" x14ac:dyDescent="0.4">
      <c r="A15" s="65">
        <v>2.1</v>
      </c>
      <c r="B15" s="50">
        <v>90</v>
      </c>
      <c r="C15" s="90">
        <f t="shared" si="0"/>
        <v>0.96078431372549011</v>
      </c>
      <c r="D15" s="90">
        <f t="shared" si="1"/>
        <v>0.96036585365853666</v>
      </c>
      <c r="E15" s="90">
        <f t="shared" si="2"/>
        <v>0.92270444763271164</v>
      </c>
      <c r="F15" s="90">
        <f t="shared" si="3"/>
        <v>0.92310649750096097</v>
      </c>
      <c r="G15" s="90">
        <f t="shared" si="4"/>
        <v>0.85212560572849161</v>
      </c>
    </row>
    <row r="16" spans="1:13" ht="16" thickBot="1" x14ac:dyDescent="0.4">
      <c r="A16" s="65">
        <v>1.8</v>
      </c>
      <c r="B16" s="50">
        <v>80</v>
      </c>
      <c r="C16" s="90">
        <f t="shared" si="0"/>
        <v>0.82352941176470584</v>
      </c>
      <c r="D16" s="90">
        <f t="shared" si="1"/>
        <v>0.85365853658536595</v>
      </c>
      <c r="E16" s="90">
        <f t="shared" si="2"/>
        <v>0.70301291248206599</v>
      </c>
      <c r="F16" s="90">
        <f t="shared" si="3"/>
        <v>0.67820069204152245</v>
      </c>
      <c r="G16" s="90">
        <f t="shared" si="4"/>
        <v>0.45995617868559996</v>
      </c>
    </row>
    <row r="17" spans="1:7" ht="16" thickBot="1" x14ac:dyDescent="0.4">
      <c r="A17" s="65">
        <v>2.5</v>
      </c>
      <c r="B17" s="50">
        <v>104</v>
      </c>
      <c r="C17" s="90">
        <f t="shared" si="0"/>
        <v>1.1437908496732025</v>
      </c>
      <c r="D17" s="90">
        <f t="shared" si="1"/>
        <v>1.1097560975609757</v>
      </c>
      <c r="E17" s="90">
        <f t="shared" si="2"/>
        <v>1.2693288697592859</v>
      </c>
      <c r="F17" s="90">
        <f t="shared" si="3"/>
        <v>1.3082575077961467</v>
      </c>
      <c r="G17" s="90">
        <f t="shared" si="4"/>
        <v>1.7115377067049848</v>
      </c>
    </row>
    <row r="18" spans="1:7" ht="16" thickBot="1" x14ac:dyDescent="0.4">
      <c r="A18" s="65">
        <v>2.7</v>
      </c>
      <c r="B18" s="50">
        <v>110</v>
      </c>
      <c r="C18" s="90">
        <f t="shared" si="0"/>
        <v>1.2352941176470589</v>
      </c>
      <c r="D18" s="90">
        <f t="shared" si="1"/>
        <v>1.1737804878048781</v>
      </c>
      <c r="E18" s="90">
        <f t="shared" si="2"/>
        <v>1.4499641319942613</v>
      </c>
      <c r="F18" s="90">
        <f t="shared" si="3"/>
        <v>1.5259515570934257</v>
      </c>
      <c r="G18" s="90">
        <f t="shared" si="4"/>
        <v>2.3285281545958503</v>
      </c>
    </row>
    <row r="19" spans="1:7" ht="16" thickBot="1" x14ac:dyDescent="0.4">
      <c r="A19" s="64">
        <v>2.8</v>
      </c>
      <c r="B19" s="49">
        <v>115</v>
      </c>
      <c r="C19" s="90">
        <f t="shared" si="0"/>
        <v>1.2810457516339868</v>
      </c>
      <c r="D19" s="90">
        <f t="shared" si="1"/>
        <v>1.2271341463414636</v>
      </c>
      <c r="E19" s="90">
        <f t="shared" si="2"/>
        <v>1.572014984855731</v>
      </c>
      <c r="F19" s="90">
        <f t="shared" si="3"/>
        <v>1.6410782177794863</v>
      </c>
      <c r="G19" s="90">
        <f t="shared" si="4"/>
        <v>2.6931377168702948</v>
      </c>
    </row>
    <row r="20" spans="1:7" ht="16" thickBot="1" x14ac:dyDescent="0.4">
      <c r="A20" s="65">
        <v>2.2000000000000002</v>
      </c>
      <c r="B20" s="50">
        <v>94</v>
      </c>
      <c r="C20" s="90">
        <f t="shared" si="0"/>
        <v>1.0065359477124183</v>
      </c>
      <c r="D20" s="90">
        <f t="shared" si="1"/>
        <v>1.003048780487805</v>
      </c>
      <c r="E20" s="90">
        <f t="shared" si="2"/>
        <v>1.0096046548700781</v>
      </c>
      <c r="F20" s="90">
        <f t="shared" si="3"/>
        <v>1.0131146140373359</v>
      </c>
      <c r="G20" s="90">
        <f t="shared" si="4"/>
        <v>1.0264012211760201</v>
      </c>
    </row>
    <row r="21" spans="1:7" ht="16" thickBot="1" x14ac:dyDescent="0.4">
      <c r="A21" s="65">
        <v>2.4</v>
      </c>
      <c r="B21" s="50">
        <v>100</v>
      </c>
      <c r="C21" s="90">
        <f t="shared" si="0"/>
        <v>1.0980392156862744</v>
      </c>
      <c r="D21" s="90">
        <f t="shared" si="1"/>
        <v>1.0670731707317074</v>
      </c>
      <c r="E21" s="90">
        <f t="shared" si="2"/>
        <v>1.1716881874701099</v>
      </c>
      <c r="F21" s="90">
        <f t="shared" si="3"/>
        <v>1.2056901191849285</v>
      </c>
      <c r="G21" s="90">
        <f t="shared" si="4"/>
        <v>1.4536886635001671</v>
      </c>
    </row>
    <row r="22" spans="1:7" ht="16" thickBot="1" x14ac:dyDescent="0.4">
      <c r="A22" s="65">
        <v>2.6</v>
      </c>
      <c r="B22" s="50">
        <v>108</v>
      </c>
      <c r="C22" s="90">
        <f t="shared" si="0"/>
        <v>1.1895424836601307</v>
      </c>
      <c r="D22" s="90">
        <f t="shared" si="1"/>
        <v>1.152439024390244</v>
      </c>
      <c r="E22" s="90">
        <f t="shared" si="2"/>
        <v>1.3708751793400289</v>
      </c>
      <c r="F22" s="90">
        <f t="shared" si="3"/>
        <v>1.4150113204323123</v>
      </c>
      <c r="G22" s="90">
        <f t="shared" si="4"/>
        <v>2.0022570369515957</v>
      </c>
    </row>
    <row r="23" spans="1:7" ht="16" thickBot="1" x14ac:dyDescent="0.4">
      <c r="A23" s="65">
        <v>2.1</v>
      </c>
      <c r="B23" s="50">
        <v>92</v>
      </c>
      <c r="C23" s="90">
        <f t="shared" si="0"/>
        <v>0.96078431372549011</v>
      </c>
      <c r="D23" s="90">
        <f t="shared" si="1"/>
        <v>0.98170731707317083</v>
      </c>
      <c r="E23" s="90">
        <f t="shared" si="2"/>
        <v>0.94320899091343857</v>
      </c>
      <c r="F23" s="90">
        <f t="shared" si="3"/>
        <v>0.92310649750096097</v>
      </c>
      <c r="G23" s="90">
        <f t="shared" si="4"/>
        <v>0.85212560572849161</v>
      </c>
    </row>
    <row r="24" spans="1:7" ht="16" thickBot="1" x14ac:dyDescent="0.4">
      <c r="A24" s="65">
        <v>2</v>
      </c>
      <c r="B24" s="50">
        <v>88</v>
      </c>
      <c r="C24" s="90">
        <f t="shared" si="0"/>
        <v>0.91503267973856195</v>
      </c>
      <c r="D24" s="90">
        <f t="shared" si="1"/>
        <v>0.9390243902439025</v>
      </c>
      <c r="E24" s="90">
        <f t="shared" si="2"/>
        <v>0.85923800414474727</v>
      </c>
      <c r="F24" s="90">
        <f t="shared" si="3"/>
        <v>0.83728480498953373</v>
      </c>
      <c r="G24" s="90">
        <f t="shared" si="4"/>
        <v>0.70104584466636155</v>
      </c>
    </row>
    <row r="25" spans="1:7" ht="16" thickBot="1" x14ac:dyDescent="0.4">
      <c r="A25" s="65">
        <v>2.2999999999999998</v>
      </c>
      <c r="B25" s="50">
        <v>96</v>
      </c>
      <c r="C25" s="90">
        <f t="shared" si="0"/>
        <v>1.0522875816993462</v>
      </c>
      <c r="D25" s="90">
        <f t="shared" si="1"/>
        <v>1.024390243902439</v>
      </c>
      <c r="E25" s="90">
        <f t="shared" si="2"/>
        <v>1.0779531324725011</v>
      </c>
      <c r="F25" s="90">
        <f t="shared" si="3"/>
        <v>1.1073091545986582</v>
      </c>
      <c r="G25" s="90">
        <f t="shared" si="4"/>
        <v>1.2261335638579951</v>
      </c>
    </row>
    <row r="26" spans="1:7" x14ac:dyDescent="0.35">
      <c r="A26" s="14">
        <f>AVERAGE(A5:A25)</f>
        <v>2.1857142857142859</v>
      </c>
      <c r="B26">
        <f>AVERAGE(B5:B25)</f>
        <v>93.714285714285708</v>
      </c>
      <c r="E26" s="99">
        <f>SUM(E5:E25)</f>
        <v>21.408695998724689</v>
      </c>
      <c r="F26" s="99">
        <f>SUM(F5:F25)</f>
        <v>21.553804092443073</v>
      </c>
      <c r="G26" s="99">
        <f>SUM(G5:G25)</f>
        <v>24.230777695123486</v>
      </c>
    </row>
    <row r="27" spans="1:7" x14ac:dyDescent="0.35">
      <c r="D27" s="12"/>
    </row>
    <row r="28" spans="1:7" x14ac:dyDescent="0.35">
      <c r="D28" s="12"/>
      <c r="E28" s="30"/>
    </row>
    <row r="29" spans="1:7" x14ac:dyDescent="0.35">
      <c r="B29" t="s">
        <v>124</v>
      </c>
    </row>
    <row r="30" spans="1:7" x14ac:dyDescent="0.35">
      <c r="B30" s="14">
        <f>E26/(SQRT(F26)*SQRT(G26))</f>
        <v>0.93679501945291144</v>
      </c>
    </row>
    <row r="31" spans="1:7" x14ac:dyDescent="0.35">
      <c r="B31" t="s">
        <v>125</v>
      </c>
    </row>
    <row r="32" spans="1:7" x14ac:dyDescent="0.35">
      <c r="B32" s="14">
        <f>PEARSON(A5:A25,B5:B25)</f>
        <v>0.99006218280301539</v>
      </c>
      <c r="E32" s="13"/>
    </row>
    <row r="34" spans="2:5" x14ac:dyDescent="0.35">
      <c r="D34" s="12"/>
      <c r="E34" s="29"/>
    </row>
    <row r="35" spans="2:5" x14ac:dyDescent="0.35">
      <c r="B35" t="s">
        <v>126</v>
      </c>
      <c r="C35" t="s">
        <v>128</v>
      </c>
      <c r="D35" s="12"/>
    </row>
    <row r="37" spans="2:5" x14ac:dyDescent="0.35">
      <c r="B37" t="s">
        <v>127</v>
      </c>
      <c r="C37" t="s">
        <v>158</v>
      </c>
      <c r="D37" t="s">
        <v>161</v>
      </c>
    </row>
    <row r="38" spans="2:5" x14ac:dyDescent="0.35">
      <c r="C38" t="s">
        <v>159</v>
      </c>
    </row>
    <row r="39" spans="2:5" x14ac:dyDescent="0.35">
      <c r="C39" t="s">
        <v>160</v>
      </c>
      <c r="D39" s="12"/>
    </row>
    <row r="40" spans="2:5" x14ac:dyDescent="0.35">
      <c r="D40" s="12"/>
      <c r="E40" s="21"/>
    </row>
    <row r="41" spans="2:5" x14ac:dyDescent="0.35">
      <c r="C41" t="s">
        <v>165</v>
      </c>
    </row>
    <row r="42" spans="2:5" x14ac:dyDescent="0.35">
      <c r="C42" t="s">
        <v>166</v>
      </c>
    </row>
    <row r="44" spans="2:5" x14ac:dyDescent="0.35">
      <c r="D44" s="12"/>
      <c r="E44" s="28"/>
    </row>
    <row r="45" spans="2:5" x14ac:dyDescent="0.35">
      <c r="B45" t="s">
        <v>167</v>
      </c>
      <c r="C45" t="s">
        <v>164</v>
      </c>
      <c r="D45">
        <v>400</v>
      </c>
    </row>
    <row r="46" spans="2:5" x14ac:dyDescent="0.35">
      <c r="C46">
        <f>1.5681*4^0.147</f>
        <v>1.9225452640493546</v>
      </c>
    </row>
    <row r="48" spans="2:5" x14ac:dyDescent="0.35">
      <c r="B48" t="s">
        <v>168</v>
      </c>
      <c r="C48" t="s">
        <v>169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</sheetPr>
  <dimension ref="A1:I14"/>
  <sheetViews>
    <sheetView workbookViewId="0">
      <selection activeCell="C8" sqref="C8"/>
    </sheetView>
  </sheetViews>
  <sheetFormatPr defaultRowHeight="14.5" x14ac:dyDescent="0.35"/>
  <cols>
    <col min="1" max="1" width="22.54296875" customWidth="1"/>
  </cols>
  <sheetData>
    <row r="1" spans="1:9" x14ac:dyDescent="0.35">
      <c r="A1" t="s">
        <v>1</v>
      </c>
    </row>
    <row r="5" spans="1:9" x14ac:dyDescent="0.35">
      <c r="B5" t="s">
        <v>124</v>
      </c>
      <c r="C5" t="s">
        <v>170</v>
      </c>
    </row>
    <row r="7" spans="1:9" x14ac:dyDescent="0.35">
      <c r="B7" t="s">
        <v>125</v>
      </c>
      <c r="C7" t="s">
        <v>171</v>
      </c>
    </row>
    <row r="8" spans="1:9" x14ac:dyDescent="0.35">
      <c r="G8" t="s">
        <v>172</v>
      </c>
    </row>
    <row r="9" spans="1:9" x14ac:dyDescent="0.35">
      <c r="G9" t="s">
        <v>173</v>
      </c>
    </row>
    <row r="12" spans="1:9" x14ac:dyDescent="0.35">
      <c r="H12" t="s">
        <v>164</v>
      </c>
      <c r="I12" t="s">
        <v>174</v>
      </c>
    </row>
    <row r="13" spans="1:9" x14ac:dyDescent="0.35">
      <c r="H13" t="s">
        <v>162</v>
      </c>
      <c r="I13" t="s">
        <v>175</v>
      </c>
    </row>
    <row r="14" spans="1:9" x14ac:dyDescent="0.35">
      <c r="H14" t="s">
        <v>163</v>
      </c>
      <c r="I14">
        <v>330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d1a8a6-7907-407f-a4ac-4fd5b2318c8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C1872188AC2C4F9132CF7D66A579A0" ma:contentTypeVersion="14" ma:contentTypeDescription="Stvaranje novog dokumenta." ma:contentTypeScope="" ma:versionID="c18a99f227a7be29cab583f0beb5173a">
  <xsd:schema xmlns:xsd="http://www.w3.org/2001/XMLSchema" xmlns:xs="http://www.w3.org/2001/XMLSchema" xmlns:p="http://schemas.microsoft.com/office/2006/metadata/properties" xmlns:ns3="f5d1a8a6-7907-407f-a4ac-4fd5b2318c80" xmlns:ns4="a48055e1-1cf8-4100-8137-49d8cd5899f3" targetNamespace="http://schemas.microsoft.com/office/2006/metadata/properties" ma:root="true" ma:fieldsID="494e409b91242e198ebd1c69208c1835" ns3:_="" ns4:_="">
    <xsd:import namespace="f5d1a8a6-7907-407f-a4ac-4fd5b2318c80"/>
    <xsd:import namespace="a48055e1-1cf8-4100-8137-49d8cd5899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1a8a6-7907-407f-a4ac-4fd5b2318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055e1-1cf8-4100-8137-49d8cd5899f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3E55B4-77A3-4061-B5EE-145E769B44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DB4B4A-8FF5-4D87-856F-ECE88140379A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a48055e1-1cf8-4100-8137-49d8cd5899f3"/>
    <ds:schemaRef ds:uri="http://schemas.openxmlformats.org/package/2006/metadata/core-properties"/>
    <ds:schemaRef ds:uri="f5d1a8a6-7907-407f-a4ac-4fd5b2318c80"/>
    <ds:schemaRef ds:uri="http://purl.org/dc/terms/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ADA3976-D022-46D0-A906-5E491EC29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d1a8a6-7907-407f-a4ac-4fd5b2318c80"/>
    <ds:schemaRef ds:uri="a48055e1-1cf8-4100-8137-49d8cd5899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Toni Milun</cp:lastModifiedBy>
  <dcterms:created xsi:type="dcterms:W3CDTF">2018-07-18T04:58:41Z</dcterms:created>
  <dcterms:modified xsi:type="dcterms:W3CDTF">2024-09-05T23:46:51Z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0x0101005CC1872188AC2C4F9132CF7D66A579A0</vt:lpwstr>
  </property>
</Properties>
</file>