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nabaric/Desktop/"/>
    </mc:Choice>
  </mc:AlternateContent>
  <xr:revisionPtr revIDLastSave="0" documentId="8_{7235D4A5-33B8-9043-B679-7B9C0F050AFD}" xr6:coauthVersionLast="47" xr6:coauthVersionMax="47" xr10:uidLastSave="{00000000-0000-0000-0000-000000000000}"/>
  <bookViews>
    <workbookView xWindow="0" yWindow="740" windowWidth="29400" windowHeight="17040" activeTab="9" xr2:uid="{00000000-000D-0000-FFFF-FFFF00000000}"/>
  </bookViews>
  <sheets>
    <sheet name="upute" sheetId="30" r:id="rId1"/>
    <sheet name="Formule" sheetId="31" r:id="rId2"/>
    <sheet name="1ish1" sheetId="32" r:id="rId3"/>
    <sheet name="1ish2" sheetId="33" r:id="rId4"/>
    <sheet name="1ish3" sheetId="34" r:id="rId5"/>
    <sheet name="2ish1" sheetId="35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3" l="1"/>
  <c r="C11" i="13"/>
  <c r="C12" i="13"/>
  <c r="C13" i="13"/>
  <c r="C14" i="13"/>
  <c r="C15" i="13"/>
  <c r="C9" i="13"/>
  <c r="D24" i="25"/>
  <c r="D22" i="25"/>
  <c r="E43" i="16"/>
  <c r="E33" i="16"/>
  <c r="E9" i="16"/>
  <c r="F24" i="18"/>
  <c r="F21" i="18"/>
  <c r="F16" i="18"/>
  <c r="F18" i="18" s="1"/>
  <c r="F14" i="18"/>
  <c r="F12" i="18"/>
  <c r="C13" i="35"/>
  <c r="C7" i="35"/>
  <c r="C8" i="35"/>
  <c r="C9" i="35"/>
  <c r="C10" i="35"/>
  <c r="C11" i="35"/>
  <c r="C6" i="35"/>
  <c r="H8" i="30"/>
  <c r="H7" i="30"/>
</calcChain>
</file>

<file path=xl/sharedStrings.xml><?xml version="1.0" encoding="utf-8"?>
<sst xmlns="http://schemas.openxmlformats.org/spreadsheetml/2006/main" count="255" uniqueCount="213">
  <si>
    <t>5 bodova</t>
  </si>
  <si>
    <t>4 boda</t>
  </si>
  <si>
    <t>3 boda</t>
  </si>
  <si>
    <t>Godina</t>
  </si>
  <si>
    <t>Vt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</si>
  <si>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</si>
  <si>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</si>
  <si>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</si>
  <si>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</si>
  <si>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</si>
  <si>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</si>
  <si>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</si>
  <si>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</si>
  <si>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</si>
  <si>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</si>
  <si>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</si>
  <si>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</si>
  <si>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</si>
  <si>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</si>
  <si>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</si>
  <si>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</si>
  <si>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</si>
  <si>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</si>
  <si>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</si>
  <si>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</si>
  <si>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</si>
  <si>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</si>
  <si>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</si>
  <si>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</si>
  <si>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</si>
  <si>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</si>
  <si>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</si>
  <si>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</si>
  <si>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</si>
  <si>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</si>
  <si>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</si>
  <si>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</si>
  <si>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</si>
  <si>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</si>
  <si>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</si>
  <si>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</si>
  <si>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</si>
  <si>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</si>
  <si>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</si>
  <si>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</si>
  <si>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</si>
  <si>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</si>
  <si>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</si>
  <si>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</si>
  <si>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</si>
  <si>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</si>
  <si>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</si>
  <si>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</si>
  <si>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</si>
  <si>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</si>
  <si>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</si>
  <si>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</si>
  <si>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</si>
  <si>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</si>
  <si>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</si>
  <si>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Broj klikova</t>
  </si>
  <si>
    <t>Mjesec</t>
  </si>
  <si>
    <t>Broj konverzija</t>
  </si>
  <si>
    <t>Kampanja A</t>
  </si>
  <si>
    <t>Kampanja B</t>
  </si>
  <si>
    <t>Kampanja C</t>
  </si>
  <si>
    <t>Profit proizvoda A (tisuće eura)</t>
  </si>
  <si>
    <t>Oglas</t>
  </si>
  <si>
    <t>Sveučilište Algebra</t>
  </si>
  <si>
    <t>ispit - grupa 1 u 18:00 sati</t>
  </si>
  <si>
    <t>E-trgovina</t>
  </si>
  <si>
    <t>Prosj. stopa konverzije (%)</t>
  </si>
  <si>
    <t>ElectroHub</t>
  </si>
  <si>
    <t>BookWorld</t>
  </si>
  <si>
    <t>FashionFiesta</t>
  </si>
  <si>
    <t>GreenGrocer</t>
  </si>
  <si>
    <t>HomeHarmony</t>
  </si>
  <si>
    <t>SportSpot</t>
  </si>
  <si>
    <t>TechTrends</t>
  </si>
  <si>
    <t>CosmeticsCove</t>
  </si>
  <si>
    <t>ToyTown</t>
  </si>
  <si>
    <t>FurnitureFair</t>
  </si>
  <si>
    <t>CarCraft</t>
  </si>
  <si>
    <t>PetParadise</t>
  </si>
  <si>
    <t>MusicMingle</t>
  </si>
  <si>
    <t>JewelJunction</t>
  </si>
  <si>
    <t>TravelTreasures</t>
  </si>
  <si>
    <t>HealthHive</t>
  </si>
  <si>
    <t>BabyBoutique</t>
  </si>
  <si>
    <t>GadgetGallery</t>
  </si>
  <si>
    <t>KitchenKlub</t>
  </si>
  <si>
    <t>OutdoorOutfits</t>
  </si>
  <si>
    <t>Redni broj fitnes kluba</t>
  </si>
  <si>
    <t>Broj novih korisnika</t>
  </si>
  <si>
    <t>Novi pratitelji</t>
  </si>
  <si>
    <t>Prodaja sportske opreme (u tisućama)</t>
  </si>
  <si>
    <t>4. 9. 2024.</t>
  </si>
  <si>
    <t>dane su u tablici. Izračunajte i interpretirajte prosječnu godišnju stopu rasta prodaje</t>
  </si>
  <si>
    <t xml:space="preserve"> Prodajne aktivnosti jedne tvrtke za prodaju sportske opreme u razdoblju od 2015. do 2021. godine.</t>
  </si>
  <si>
    <t>-</t>
  </si>
  <si>
    <t>U tablici su dani podaci o pretraživačkim oglasima Sveučilišta Algebra tijekom travnja 2023. Prikazane su ključne riječi</t>
  </si>
  <si>
    <t>i odgovarajući broj impresija.</t>
  </si>
  <si>
    <t>[M, 1 bod + Ž, 1 bod] a) Odredite vrijednost koja dijeli broj ključnih riječi u omjeru 1:3 i interpretirajte je.</t>
  </si>
  <si>
    <t>Stopa rasta</t>
  </si>
  <si>
    <t>Prosječna stopa rasta</t>
  </si>
  <si>
    <t>Prosječna godišnja stopa rasta jedne tvrtke koja prodaju sportsku opremu između 2015. i 2021.godine iznosi 10%</t>
  </si>
  <si>
    <t>[M, 1 bod + Ž, 1 bod] b) Odredite prosječnu vrijednost broja impresija i interpretirajte je.</t>
  </si>
  <si>
    <t>[M, 1 bod + Ž, 1 bod] c) Odredite koeficijent varijacije i napišite interpretaciju.</t>
  </si>
  <si>
    <t>Koef.varijacije</t>
  </si>
  <si>
    <t xml:space="preserve">c) </t>
  </si>
  <si>
    <t>stdevp</t>
  </si>
  <si>
    <t>e)</t>
  </si>
  <si>
    <t>25% ključnih riječi ima manje od 345 impresija.</t>
  </si>
  <si>
    <t>Prosječna vrijednost broja impresija iznosi 457.</t>
  </si>
  <si>
    <t>Varijabilnost u prosjeku iznosi 30% što predstavlja umjereno odstupanje.</t>
  </si>
  <si>
    <t>p=100-q</t>
  </si>
  <si>
    <t>24% ključnih riječi ima manje od 341,2 broja impresija</t>
  </si>
  <si>
    <t>10% ključnih riječi ima više od 653 impresije.</t>
  </si>
  <si>
    <t>U tablici su prikazani podaci o troškovima oglašavanja na Google Ads (u stotinama eura) i broju generiranih</t>
  </si>
  <si>
    <t>potencijalnih kupaca (leadova) za malu tvrtku u 2023. godini.</t>
  </si>
  <si>
    <t>[M, 1 bod] a) Koja varijabla je zavisna, a koja nezavisna i zašto?</t>
  </si>
  <si>
    <t>[M, 1 boda] b) Izračunajte Pearsonov koeficijent korelacije naredbom =PEARSON.</t>
  </si>
  <si>
    <t>[Ž, 1 bod] c) Interpretirajte dobivenu vrijednost Pearsonovog koeficijenta korelacije.</t>
  </si>
  <si>
    <t>[Ž, 2 bod] d) Odredite linearni model regresije i interpretirajte njegove koeficijente (a,b).</t>
  </si>
  <si>
    <t>[M, 1 bod] e) Izračunajte koliki broj leadova možemo očekivati u slučaju kada bi troškovi oglašavanja na</t>
  </si>
  <si>
    <t>Google Ads iznosili 400 eura prema linearnom modelu.</t>
  </si>
  <si>
    <t>[Ž, 1 bod] f) Napišite interpretaciju za prethodno pitanje.</t>
  </si>
  <si>
    <t>[Ž, 1 bod] g) Interpretirajte reprezentativnost modela.</t>
  </si>
  <si>
    <t>[M, 1 bod] h) Izračunajte koliki broj leadova možemo očekivati u slučaju kada bi troškovi oglašavanja na</t>
  </si>
  <si>
    <t>Google Ads iznosili 400 eura prema modelu potencije.</t>
  </si>
  <si>
    <t>2. (3ish2) [I3_M_Ž, 4 boda]</t>
  </si>
  <si>
    <t>Praćen je broj novih pretplatnika na mjesečni newsletter tvrtke u ovisnosti o ulaganjima u Facebook oglašavanje.</t>
  </si>
  <si>
    <t>Kada se u Facebook oglašavanje ne ulaže ništa, broj novih pretplatnika mjesečno iznosi 30. Sa svakim povećanjem</t>
  </si>
  <si>
    <t>ulaganja u Facebook oglašavanje za 1 euro, broj novih pretplatnika naraste za 2,5%.</t>
  </si>
  <si>
    <t>[M, 1 bod] a) O kojem je modelu regresije ovdje riječ: linearnom, eksponencijalnom ili modelu potencije?</t>
  </si>
  <si>
    <t>[Ž, 1 boda] b) Napišite jednadžbu modela koji bi opisivao navedeni primjer.</t>
  </si>
  <si>
    <t>[Ž, 2 boda] c) Izračunajte broj novih pretplatnika ako se u Facebook oglašavanje uloži 80 eura. Napišite</t>
  </si>
  <si>
    <t>interpretaciju.</t>
  </si>
  <si>
    <t xml:space="preserve">a) </t>
  </si>
  <si>
    <t>trošak oglašavanja</t>
  </si>
  <si>
    <t>broj generiranih leadova</t>
  </si>
  <si>
    <t xml:space="preserve">Y je zavisna varijabla jer ovisi o x ( koliko se x mijenja tako se i y sukladno tome poveća ili smanjuje )  </t>
  </si>
  <si>
    <t>zavisna varijabla y</t>
  </si>
  <si>
    <t>nezavisna varijabla x</t>
  </si>
  <si>
    <t>3. ISHOD</t>
  </si>
  <si>
    <r>
      <t xml:space="preserve">Pearsonov koeficijent linearne korelacije </t>
    </r>
    <r>
      <rPr>
        <sz val="11"/>
        <color rgb="FF000000"/>
        <rFont val="Calibri"/>
        <family val="2"/>
        <scheme val="minor"/>
      </rPr>
      <t>r = PEARSON( : ; : )</t>
    </r>
  </si>
  <si>
    <t>|r| &lt; 0,2 korelacija je neznatna</t>
  </si>
  <si>
    <t>0,2 ≤ |r| &lt; 0,3 korelacija je slaba</t>
  </si>
  <si>
    <t>0,3  ≤ |r| &lt; 0,5 korelacija je umjerena</t>
  </si>
  <si>
    <t>|r| &gt; 0,5 korelacija je jaka</t>
  </si>
  <si>
    <t>Koeficijent korelacije je jak jer je veći od 0,5</t>
  </si>
  <si>
    <t>REGRESIJSKI MODELI</t>
  </si>
  <si>
    <r>
      <t> </t>
    </r>
    <r>
      <rPr>
        <b/>
        <sz val="11"/>
        <color rgb="FF000000"/>
        <rFont val="Calibri"/>
        <family val="2"/>
        <scheme val="minor"/>
      </rPr>
      <t> </t>
    </r>
  </si>
  <si>
    <t>LINEARNI MODEL</t>
  </si>
  <si>
    <t>y=bx+a</t>
  </si>
  <si>
    <r>
      <t xml:space="preserve">a = ___ Kad bi </t>
    </r>
    <r>
      <rPr>
        <i/>
        <sz val="11"/>
        <color rgb="FF000000"/>
        <rFont val="Calibri"/>
        <family val="2"/>
        <scheme val="minor"/>
      </rPr>
      <t>x</t>
    </r>
    <r>
      <rPr>
        <sz val="11"/>
        <color rgb="FF000000"/>
        <rFont val="Calibri"/>
        <family val="2"/>
        <scheme val="minor"/>
      </rPr>
      <t xml:space="preserve"> bio 0, možemo očekivati da </t>
    </r>
    <r>
      <rPr>
        <i/>
        <sz val="11"/>
        <color rgb="FF000000"/>
        <rFont val="Calibri"/>
        <family val="2"/>
        <scheme val="minor"/>
      </rPr>
      <t>y</t>
    </r>
    <r>
      <rPr>
        <sz val="11"/>
        <color rgb="FF000000"/>
        <rFont val="Calibri"/>
        <family val="2"/>
        <scheme val="minor"/>
      </rPr>
      <t xml:space="preserve"> bude </t>
    </r>
    <r>
      <rPr>
        <i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 xml:space="preserve"> jedinica.</t>
    </r>
  </si>
  <si>
    <r>
      <t xml:space="preserve">b = ___ Kad bi se </t>
    </r>
    <r>
      <rPr>
        <i/>
        <sz val="11"/>
        <color rgb="FF000000"/>
        <rFont val="Calibri"/>
        <family val="2"/>
        <scheme val="minor"/>
      </rPr>
      <t>x</t>
    </r>
    <r>
      <rPr>
        <sz val="11"/>
        <color rgb="FF000000"/>
        <rFont val="Calibri"/>
        <family val="2"/>
        <scheme val="minor"/>
      </rPr>
      <t xml:space="preserve"> povećao za 1 jedinicu, možemo očekivati </t>
    </r>
    <r>
      <rPr>
        <u/>
        <sz val="11"/>
        <color rgb="FF000000"/>
        <rFont val="Calibri"/>
        <family val="2"/>
        <scheme val="minor"/>
      </rPr>
      <t>povećanje/smanjenje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y</t>
    </r>
    <r>
      <rPr>
        <sz val="11"/>
        <color rgb="FF000000"/>
        <rFont val="Calibri"/>
        <family val="2"/>
        <scheme val="minor"/>
      </rPr>
      <t xml:space="preserve"> za </t>
    </r>
    <r>
      <rPr>
        <i/>
        <sz val="11"/>
        <color rgb="FF000000"/>
        <rFont val="Calibri"/>
        <family val="2"/>
        <scheme val="minor"/>
      </rPr>
      <t>b</t>
    </r>
    <r>
      <rPr>
        <sz val="11"/>
        <color rgb="FF000000"/>
        <rFont val="Calibri"/>
        <family val="2"/>
        <scheme val="minor"/>
      </rPr>
      <t xml:space="preserve"> jedinica.</t>
    </r>
  </si>
  <si>
    <t>EKSPONENCIJALNI MODEL</t>
  </si>
  <si>
    <r>
      <t>y=a*e^(cx)</t>
    </r>
    <r>
      <rPr>
        <b/>
        <sz val="11"/>
        <color rgb="FF000000"/>
        <rFont val="Calibri"/>
        <family val="2"/>
        <scheme val="minor"/>
      </rPr>
      <t xml:space="preserve"> </t>
    </r>
  </si>
  <si>
    <r>
      <t xml:space="preserve">c = __ Kad bi se </t>
    </r>
    <r>
      <rPr>
        <i/>
        <sz val="11"/>
        <color rgb="FF000000"/>
        <rFont val="Calibri"/>
        <family val="2"/>
        <scheme val="minor"/>
      </rPr>
      <t>x</t>
    </r>
    <r>
      <rPr>
        <sz val="11"/>
        <color rgb="FF000000"/>
        <rFont val="Calibri"/>
        <family val="2"/>
        <scheme val="minor"/>
      </rPr>
      <t xml:space="preserve"> povećao za 1 jedinicu, možemo očekivati </t>
    </r>
    <r>
      <rPr>
        <u/>
        <sz val="11"/>
        <color rgb="FF000000"/>
        <rFont val="Calibri"/>
        <family val="2"/>
        <scheme val="minor"/>
      </rPr>
      <t>povećanje/smanjenje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y</t>
    </r>
    <r>
      <rPr>
        <sz val="11"/>
        <color rgb="FF000000"/>
        <rFont val="Calibri"/>
        <family val="2"/>
        <scheme val="minor"/>
      </rPr>
      <t xml:space="preserve"> za c%.</t>
    </r>
  </si>
  <si>
    <r>
      <t xml:space="preserve">Napomena: ako je c &gt; 0,05 tada računamo </t>
    </r>
    <r>
      <rPr>
        <b/>
        <i/>
        <sz val="11"/>
        <color rgb="FF000000"/>
        <rFont val="Calibri"/>
        <family val="2"/>
        <scheme val="minor"/>
      </rPr>
      <t>b=exp(c)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(na 4 decimale)</t>
    </r>
    <r>
      <rPr>
        <b/>
        <sz val="11"/>
        <color rgb="FF000000"/>
        <rFont val="Calibri"/>
        <family val="2"/>
        <scheme val="minor"/>
      </rPr>
      <t xml:space="preserve">    </t>
    </r>
    <r>
      <rPr>
        <sz val="11"/>
        <color rgb="FF000000"/>
        <rFont val="Calibri"/>
        <family val="2"/>
        <scheme val="minor"/>
      </rPr>
      <t>i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zapisati</t>
    </r>
    <r>
      <rPr>
        <b/>
        <sz val="11"/>
        <color rgb="FF000000"/>
        <rFont val="Calibri"/>
        <family val="2"/>
        <scheme val="minor"/>
      </rPr>
      <t xml:space="preserve"> </t>
    </r>
  </si>
  <si>
    <t>y=a*b^x</t>
  </si>
  <si>
    <r>
      <t>s = (b-1)*100%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</si>
  <si>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b = __ Kad bi se </t>
    </r>
    <r>
      <rPr>
        <i/>
        <sz val="11"/>
        <color rgb="FF000000"/>
        <rFont val="Calibri"/>
        <family val="2"/>
        <scheme val="minor"/>
      </rPr>
      <t>x</t>
    </r>
    <r>
      <rPr>
        <sz val="11"/>
        <color rgb="FF000000"/>
        <rFont val="Calibri"/>
        <family val="2"/>
        <scheme val="minor"/>
      </rPr>
      <t xml:space="preserve"> povećao za 1 jedinicu, možemo očekivati </t>
    </r>
    <r>
      <rPr>
        <u/>
        <sz val="11"/>
        <color rgb="FF000000"/>
        <rFont val="Calibri"/>
        <family val="2"/>
        <scheme val="minor"/>
      </rPr>
      <t>povećanje/smanjenje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y</t>
    </r>
    <r>
      <rPr>
        <sz val="11"/>
        <color rgb="FF000000"/>
        <rFont val="Calibri"/>
        <family val="2"/>
        <scheme val="minor"/>
      </rPr>
      <t xml:space="preserve"> za </t>
    </r>
    <r>
      <rPr>
        <i/>
        <sz val="11"/>
        <color rgb="FF00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>%.</t>
    </r>
  </si>
  <si>
    <t xml:space="preserve">MODEL POTENCIJE, SNAGE, DVOSTRUKOLOGARITAMSKI (POWER, POTENCIJA, SNAGA) </t>
  </si>
  <si>
    <t>y=a*x^b</t>
  </si>
  <si>
    <r>
      <t xml:space="preserve">a = ____ Kad bi </t>
    </r>
    <r>
      <rPr>
        <i/>
        <sz val="11"/>
        <color rgb="FF000000"/>
        <rFont val="Calibri"/>
        <family val="2"/>
        <scheme val="minor"/>
      </rPr>
      <t>x</t>
    </r>
    <r>
      <rPr>
        <sz val="11"/>
        <color rgb="FF000000"/>
        <rFont val="Calibri"/>
        <family val="2"/>
        <scheme val="minor"/>
      </rPr>
      <t xml:space="preserve"> bio 1 jedinica, možemo očekivati da </t>
    </r>
    <r>
      <rPr>
        <i/>
        <sz val="11"/>
        <color rgb="FF000000"/>
        <rFont val="Calibri"/>
        <family val="2"/>
        <scheme val="minor"/>
      </rPr>
      <t>y</t>
    </r>
    <r>
      <rPr>
        <sz val="11"/>
        <color rgb="FF000000"/>
        <rFont val="Calibri"/>
        <family val="2"/>
        <scheme val="minor"/>
      </rPr>
      <t xml:space="preserve"> bude </t>
    </r>
    <r>
      <rPr>
        <i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 xml:space="preserve"> jedinica.</t>
    </r>
  </si>
  <si>
    <r>
      <t xml:space="preserve">b =__ Kad bi se </t>
    </r>
    <r>
      <rPr>
        <i/>
        <sz val="11"/>
        <color rgb="FF000000"/>
        <rFont val="Calibri"/>
        <family val="2"/>
        <scheme val="minor"/>
      </rPr>
      <t>x</t>
    </r>
    <r>
      <rPr>
        <sz val="11"/>
        <color rgb="FF000000"/>
        <rFont val="Calibri"/>
        <family val="2"/>
        <scheme val="minor"/>
      </rPr>
      <t xml:space="preserve"> povećao za 1%, možemo očekivati </t>
    </r>
    <r>
      <rPr>
        <u/>
        <sz val="11"/>
        <color rgb="FF000000"/>
        <rFont val="Calibri"/>
        <family val="2"/>
        <scheme val="minor"/>
      </rPr>
      <t>povećanje/smanjenje</t>
    </r>
    <r>
      <rPr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y</t>
    </r>
    <r>
      <rPr>
        <sz val="11"/>
        <color rgb="FF000000"/>
        <rFont val="Calibri"/>
        <family val="2"/>
        <scheme val="minor"/>
      </rPr>
      <t xml:space="preserve"> za b%</t>
    </r>
  </si>
  <si>
    <t>REPREZENTATIVNOST</t>
  </si>
  <si>
    <t>b=</t>
  </si>
  <si>
    <t>a=</t>
  </si>
  <si>
    <t>f)</t>
  </si>
  <si>
    <t>Kada bi uložili 400 eura u google ads mogli bi dobiti 144 leada.</t>
  </si>
  <si>
    <t>g)</t>
  </si>
  <si>
    <t>Linearni model je reprezentativan jer je R2 blizak broju 1.</t>
  </si>
  <si>
    <t>h)</t>
  </si>
  <si>
    <t xml:space="preserve">a= </t>
  </si>
  <si>
    <t>Možemo očekivati 135 leada ako uložimo 400 eura prema modelu potencije.</t>
  </si>
  <si>
    <t>Riječ je o eksponencijalnom modelu.</t>
  </si>
  <si>
    <t xml:space="preserve">b) </t>
  </si>
  <si>
    <t>y=a*e^(cx)</t>
  </si>
  <si>
    <t>y=30*e^(2,5%*1)</t>
  </si>
  <si>
    <t>c*x</t>
  </si>
  <si>
    <t>y=</t>
  </si>
  <si>
    <t>Novi broj pretplatnika ako se uloži 80 eura iznosio bi 221.</t>
  </si>
  <si>
    <t>U tablici je prikazan broj klikova na oglase za ključnu riječ "e-commerce" na Google Ads platformi u razdoblju</t>
  </si>
  <si>
    <t>2015.-2022.</t>
  </si>
  <si>
    <t>[M, 1 bod] a) Odredite verižne indekse.</t>
  </si>
  <si>
    <t>[Ž, 1 bod] b) Interpretirajte jednu vrijednost.</t>
  </si>
  <si>
    <t>[M, 1 bod] c) Odredite bazne indekse (2016.=100).</t>
  </si>
  <si>
    <t>[Ž, 1 bod] d) Interpretirajte jednu vrijednost.</t>
  </si>
  <si>
    <t>[M, 1 bod] e) Odredite jednadžbe linearnog i eksponencijalnog trend modela broja klikova.</t>
  </si>
  <si>
    <t>[Ž, 2 bod] f) Interpretirajte parametre eksponencijalnog modela.</t>
  </si>
  <si>
    <t>[Ž, 1 bod] g) Izračunajte procijenjeni broj klikova u 2025. godini prema ekponencijalnom modelu?</t>
  </si>
  <si>
    <t>[Ž, 1 bod] h) Napišite interpretaciju izračuna pod g).</t>
  </si>
  <si>
    <t>INDEKSI:</t>
  </si>
  <si>
    <t>1. APSOLUTNE VRIJEDNOSTI (Yt) → VERIŽNI INDEKSI (Vt)</t>
  </si>
  <si>
    <r>
      <t>V</t>
    </r>
    <r>
      <rPr>
        <vertAlign val="sub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=Y</t>
    </r>
    <r>
      <rPr>
        <vertAlign val="sub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/Y</t>
    </r>
    <r>
      <rPr>
        <vertAlign val="sub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*100</t>
    </r>
  </si>
  <si>
    <t>2. VERIŽNI INDEKSI (Vt) → APSOLUTNE VRIJEDNOSTI (Yt)</t>
  </si>
  <si>
    <r>
      <t>↑ Y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=Y</t>
    </r>
    <r>
      <rPr>
        <vertAlign val="subscript"/>
        <sz val="11"/>
        <color rgb="FF000000"/>
        <rFont val="Calibri"/>
        <family val="2"/>
        <scheme val="minor"/>
      </rPr>
      <t>t+1</t>
    </r>
    <r>
      <rPr>
        <sz val="11"/>
        <color rgb="FF000000"/>
        <rFont val="Calibri"/>
        <family val="2"/>
        <scheme val="minor"/>
      </rPr>
      <t>/V</t>
    </r>
    <r>
      <rPr>
        <vertAlign val="subscript"/>
        <sz val="11"/>
        <color rgb="FF000000"/>
        <rFont val="Calibri"/>
        <family val="2"/>
        <scheme val="minor"/>
      </rPr>
      <t>t+1</t>
    </r>
    <r>
      <rPr>
        <sz val="11"/>
        <color rgb="FF000000"/>
        <rFont val="Calibri"/>
        <family val="2"/>
        <scheme val="minor"/>
      </rPr>
      <t>*100</t>
    </r>
  </si>
  <si>
    <r>
      <t>↓ Y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=Y</t>
    </r>
    <r>
      <rPr>
        <vertAlign val="subscript"/>
        <sz val="11"/>
        <color rgb="FF000000"/>
        <rFont val="Calibri"/>
        <family val="2"/>
        <scheme val="minor"/>
      </rPr>
      <t>t-1</t>
    </r>
    <r>
      <rPr>
        <sz val="11"/>
        <color rgb="FF000000"/>
        <rFont val="Calibri"/>
        <family val="2"/>
        <scheme val="minor"/>
      </rPr>
      <t>*V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/100</t>
    </r>
  </si>
  <si>
    <t>3. APSOLUTNE VRIJEDNOSTI (Yt) → BAZNI  INDEKSI (It ____=100)</t>
  </si>
  <si>
    <r>
      <t>I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=Y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/Y</t>
    </r>
    <r>
      <rPr>
        <vertAlign val="subscript"/>
        <sz val="11"/>
        <color rgb="FF000000"/>
        <rFont val="Calibri"/>
        <family val="2"/>
        <scheme val="minor"/>
      </rPr>
      <t>b</t>
    </r>
    <r>
      <rPr>
        <sz val="11"/>
        <color rgb="FF000000"/>
        <rFont val="Calibri"/>
        <family val="2"/>
        <scheme val="minor"/>
      </rPr>
      <t>(F4)*100</t>
    </r>
  </si>
  <si>
    <t>4. BAZNI  INDEKSI (It ____=100) → APSOLUTNE VRIJEDNOSTI (Yt)</t>
  </si>
  <si>
    <r>
      <t>Y</t>
    </r>
    <r>
      <rPr>
        <vertAlign val="subscript"/>
        <sz val="11"/>
        <color rgb="FF000000"/>
        <rFont val="Calibri"/>
        <family val="2"/>
        <scheme val="minor"/>
      </rPr>
      <t>b</t>
    </r>
    <r>
      <rPr>
        <sz val="11"/>
        <color rgb="FF000000"/>
        <rFont val="Calibri"/>
        <family val="2"/>
        <scheme val="minor"/>
      </rPr>
      <t>=Y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/I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*100</t>
    </r>
  </si>
  <si>
    <r>
      <t>Y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=Y</t>
    </r>
    <r>
      <rPr>
        <vertAlign val="subscript"/>
        <sz val="11"/>
        <color rgb="FF000000"/>
        <rFont val="Calibri"/>
        <family val="2"/>
        <scheme val="minor"/>
      </rPr>
      <t>b</t>
    </r>
    <r>
      <rPr>
        <sz val="11"/>
        <color rgb="FF000000"/>
        <rFont val="Calibri"/>
        <family val="2"/>
        <scheme val="minor"/>
      </rPr>
      <t>(F4)*I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/100</t>
    </r>
  </si>
  <si>
    <t>5. BAZNI  INDEKSI (It ____=100) → VERIŽNI INDEKSI (Vt)</t>
  </si>
  <si>
    <r>
      <t>V</t>
    </r>
    <r>
      <rPr>
        <vertAlign val="sub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=I</t>
    </r>
    <r>
      <rPr>
        <vertAlign val="sub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/I</t>
    </r>
    <r>
      <rPr>
        <vertAlign val="sub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 xml:space="preserve">*100 </t>
    </r>
  </si>
  <si>
    <t>6. VERIŽNI INDEKSI (Vt) → BAZNI  INDEKSI (It ____=100)</t>
  </si>
  <si>
    <r>
      <t>↑ I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=I</t>
    </r>
    <r>
      <rPr>
        <vertAlign val="subscript"/>
        <sz val="11"/>
        <color rgb="FF000000"/>
        <rFont val="Calibri"/>
        <family val="2"/>
        <scheme val="minor"/>
      </rPr>
      <t>t+1</t>
    </r>
    <r>
      <rPr>
        <sz val="11"/>
        <color rgb="FF000000"/>
        <rFont val="Calibri"/>
        <family val="2"/>
        <scheme val="minor"/>
      </rPr>
      <t>/V</t>
    </r>
    <r>
      <rPr>
        <vertAlign val="subscript"/>
        <sz val="11"/>
        <color rgb="FF000000"/>
        <rFont val="Calibri"/>
        <family val="2"/>
        <scheme val="minor"/>
      </rPr>
      <t>t+1</t>
    </r>
    <r>
      <rPr>
        <sz val="11"/>
        <color rgb="FF000000"/>
        <rFont val="Calibri"/>
        <family val="2"/>
        <scheme val="minor"/>
      </rPr>
      <t>*100</t>
    </r>
  </si>
  <si>
    <r>
      <t>↓ I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=I</t>
    </r>
    <r>
      <rPr>
        <vertAlign val="subscript"/>
        <sz val="11"/>
        <color rgb="FF000000"/>
        <rFont val="Calibri"/>
        <family val="2"/>
        <scheme val="minor"/>
      </rPr>
      <t>t-1</t>
    </r>
    <r>
      <rPr>
        <sz val="11"/>
        <color rgb="FF000000"/>
        <rFont val="Calibri"/>
        <family val="2"/>
        <scheme val="minor"/>
      </rPr>
      <t>*V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/100</t>
    </r>
  </si>
  <si>
    <t>7. BAZNI  INDEKSI (It ____=100) → BAZNI  INDEKSI (It ____=100)</t>
  </si>
  <si>
    <r>
      <t>I</t>
    </r>
    <r>
      <rPr>
        <vertAlign val="subscript"/>
        <sz val="11"/>
        <color rgb="FF000000"/>
        <rFont val="Calibri"/>
        <family val="2"/>
        <scheme val="minor"/>
      </rPr>
      <t>t</t>
    </r>
    <r>
      <rPr>
        <vertAlign val="superscript"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=I</t>
    </r>
    <r>
      <rPr>
        <vertAlign val="subscript"/>
        <sz val="11"/>
        <color rgb="FF000000"/>
        <rFont val="Calibri"/>
        <family val="2"/>
        <scheme val="minor"/>
      </rPr>
      <t>t</t>
    </r>
    <r>
      <rPr>
        <vertAlign val="superscript"/>
        <sz val="11"/>
        <color rgb="FF00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>/I</t>
    </r>
    <r>
      <rPr>
        <vertAlign val="subscript"/>
        <sz val="11"/>
        <color rgb="FF000000"/>
        <rFont val="Calibri"/>
        <family val="2"/>
        <scheme val="minor"/>
      </rPr>
      <t>b</t>
    </r>
    <r>
      <rPr>
        <vertAlign val="superscript"/>
        <sz val="11"/>
        <color rgb="FF00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>(F4)*100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</si>
</sst>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  <numFmt numFmtId="171" formatCode="0.0%"/>
    <numFmt numFmtId="182" formatCode="0.0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7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3" fillId="0" borderId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9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8"/>
    <xf numFmtId="0" fontId="17" fillId="0" borderId="0" xfId="0" applyFont="1"/>
    <xf numFmtId="0" fontId="17" fillId="0" borderId="0" xfId="8" applyFont="1"/>
    <xf numFmtId="165" fontId="6" fillId="0" borderId="1" xfId="0" applyNumberFormat="1" applyFont="1" applyBorder="1" applyAlignment="1">
      <alignment horizontal="center" vertical="center"/>
    </xf>
    <xf numFmtId="0" fontId="6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7" fontId="11" fillId="0" borderId="1" xfId="5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0" xfId="9" applyFont="1"/>
    <xf numFmtId="0" fontId="3" fillId="0" borderId="0" xfId="9"/>
    <xf numFmtId="0" fontId="20" fillId="0" borderId="0" xfId="9" applyFont="1"/>
    <xf numFmtId="0" fontId="3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3" fillId="4" borderId="1" xfId="9" applyFill="1" applyBorder="1" applyAlignment="1">
      <alignment horizontal="center" vertical="center" wrapText="1"/>
    </xf>
    <xf numFmtId="0" fontId="3" fillId="0" borderId="1" xfId="9" applyBorder="1" applyAlignment="1">
      <alignment horizontal="center" wrapText="1"/>
    </xf>
    <xf numFmtId="0" fontId="3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3" fillId="0" borderId="0" xfId="11"/>
    <xf numFmtId="0" fontId="22" fillId="0" borderId="0" xfId="11" applyFont="1"/>
    <xf numFmtId="0" fontId="3" fillId="0" borderId="0" xfId="0" applyFont="1"/>
    <xf numFmtId="0" fontId="14" fillId="0" borderId="0" xfId="4" applyFont="1"/>
    <xf numFmtId="0" fontId="14" fillId="0" borderId="0" xfId="4" applyFont="1" applyAlignment="1">
      <alignment horizontal="center"/>
    </xf>
    <xf numFmtId="0" fontId="2" fillId="0" borderId="0" xfId="9" applyFont="1"/>
    <xf numFmtId="0" fontId="2" fillId="0" borderId="1" xfId="0" applyFont="1" applyBorder="1" applyAlignment="1">
      <alignment horizontal="center" vertical="center" wrapText="1"/>
    </xf>
    <xf numFmtId="0" fontId="0" fillId="0" borderId="0" xfId="1" applyNumberFormat="1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171" fontId="0" fillId="0" borderId="1" xfId="1" applyNumberFormat="1" applyFont="1" applyBorder="1" applyAlignment="1">
      <alignment horizontal="center" vertical="center"/>
    </xf>
    <xf numFmtId="0" fontId="0" fillId="0" borderId="0" xfId="1" applyNumberFormat="1" applyFont="1"/>
    <xf numFmtId="170" fontId="0" fillId="0" borderId="2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1" fillId="0" borderId="0" xfId="9" applyFont="1"/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  <xf numFmtId="0" fontId="23" fillId="0" borderId="0" xfId="0" applyFont="1"/>
    <xf numFmtId="0" fontId="6" fillId="0" borderId="0" xfId="0" applyFont="1" applyAlignment="1">
      <alignment horizontal="center" wrapText="1"/>
    </xf>
    <xf numFmtId="168" fontId="0" fillId="0" borderId="0" xfId="1" applyNumberFormat="1" applyFont="1" applyFill="1" applyAlignment="1">
      <alignment horizontal="center"/>
    </xf>
    <xf numFmtId="9" fontId="0" fillId="0" borderId="0" xfId="1" applyFont="1"/>
    <xf numFmtId="182" fontId="0" fillId="0" borderId="0" xfId="1" applyNumberFormat="1" applyFont="1"/>
    <xf numFmtId="0" fontId="24" fillId="0" borderId="0" xfId="0" applyFont="1"/>
    <xf numFmtId="0" fontId="6" fillId="0" borderId="0" xfId="0" applyFont="1" applyAlignment="1">
      <alignment horizontal="center" vertical="center"/>
    </xf>
    <xf numFmtId="168" fontId="5" fillId="0" borderId="0" xfId="0" applyNumberFormat="1" applyFont="1"/>
    <xf numFmtId="0" fontId="6" fillId="0" borderId="0" xfId="0" applyFont="1"/>
    <xf numFmtId="9" fontId="0" fillId="0" borderId="0" xfId="1" applyFont="1" applyFill="1" applyBorder="1"/>
    <xf numFmtId="10" fontId="0" fillId="0" borderId="0" xfId="0" applyNumberFormat="1"/>
    <xf numFmtId="0" fontId="25" fillId="0" borderId="0" xfId="0" applyFont="1"/>
    <xf numFmtId="16" fontId="25" fillId="0" borderId="0" xfId="0" applyNumberFormat="1" applyFont="1"/>
    <xf numFmtId="0" fontId="26" fillId="0" borderId="0" xfId="0" applyFont="1"/>
    <xf numFmtId="0" fontId="27" fillId="0" borderId="0" xfId="0" applyFont="1"/>
    <xf numFmtId="0" fontId="14" fillId="0" borderId="0" xfId="4" applyFont="1" applyAlignment="1">
      <alignment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" fontId="0" fillId="0" borderId="0" xfId="0" applyNumberFormat="1"/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 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Trošak</a:t>
            </a:r>
            <a:r>
              <a:rPr lang="en-US" baseline="0"/>
              <a:t> oglašavanja na Google ads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'3ish1'!$B$4</c:f>
              <c:strCache>
                <c:ptCount val="1"/>
                <c:pt idx="0">
                  <c:v>Broj generiranih leadova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5288429571303584"/>
                  <c:y val="2.099263633712452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HR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52082874015748026"/>
                  <c:y val="0.405131962671332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HR"/>
                </a:p>
              </c:txPr>
            </c:trendlineLbl>
          </c:trendline>
          <c:xVal>
            <c:numRef>
              <c:f>'3ish1'!$A$5:$A$25</c:f>
              <c:numCache>
                <c:formatCode>0.00</c:formatCode>
                <c:ptCount val="21"/>
                <c:pt idx="0">
                  <c:v>1.4</c:v>
                </c:pt>
                <c:pt idx="1">
                  <c:v>1.5</c:v>
                </c:pt>
                <c:pt idx="2">
                  <c:v>2</c:v>
                </c:pt>
                <c:pt idx="3">
                  <c:v>2.1</c:v>
                </c:pt>
                <c:pt idx="4">
                  <c:v>2.4</c:v>
                </c:pt>
                <c:pt idx="5">
                  <c:v>1.9</c:v>
                </c:pt>
                <c:pt idx="6">
                  <c:v>2.2000000000000002</c:v>
                </c:pt>
                <c:pt idx="7">
                  <c:v>2.6</c:v>
                </c:pt>
                <c:pt idx="8">
                  <c:v>2.2999999999999998</c:v>
                </c:pt>
                <c:pt idx="9">
                  <c:v>2</c:v>
                </c:pt>
                <c:pt idx="10">
                  <c:v>2.1</c:v>
                </c:pt>
                <c:pt idx="11">
                  <c:v>1.8</c:v>
                </c:pt>
                <c:pt idx="12">
                  <c:v>2.5</c:v>
                </c:pt>
                <c:pt idx="13">
                  <c:v>2.7</c:v>
                </c:pt>
                <c:pt idx="14">
                  <c:v>2.8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2.6</c:v>
                </c:pt>
                <c:pt idx="18">
                  <c:v>2.1</c:v>
                </c:pt>
                <c:pt idx="19">
                  <c:v>2</c:v>
                </c:pt>
                <c:pt idx="20">
                  <c:v>2.2999999999999998</c:v>
                </c:pt>
              </c:numCache>
            </c:numRef>
          </c:xVal>
          <c:yVal>
            <c:numRef>
              <c:f>'3ish1'!$B$5:$B$25</c:f>
              <c:numCache>
                <c:formatCode>General</c:formatCode>
                <c:ptCount val="21"/>
                <c:pt idx="0">
                  <c:v>80</c:v>
                </c:pt>
                <c:pt idx="1">
                  <c:v>77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82</c:v>
                </c:pt>
                <c:pt idx="6">
                  <c:v>92</c:v>
                </c:pt>
                <c:pt idx="7">
                  <c:v>105</c:v>
                </c:pt>
                <c:pt idx="8">
                  <c:v>98</c:v>
                </c:pt>
                <c:pt idx="9">
                  <c:v>86</c:v>
                </c:pt>
                <c:pt idx="10">
                  <c:v>90</c:v>
                </c:pt>
                <c:pt idx="11">
                  <c:v>80</c:v>
                </c:pt>
                <c:pt idx="12">
                  <c:v>104</c:v>
                </c:pt>
                <c:pt idx="13">
                  <c:v>110</c:v>
                </c:pt>
                <c:pt idx="14">
                  <c:v>115</c:v>
                </c:pt>
                <c:pt idx="15">
                  <c:v>94</c:v>
                </c:pt>
                <c:pt idx="16">
                  <c:v>100</c:v>
                </c:pt>
                <c:pt idx="17">
                  <c:v>108</c:v>
                </c:pt>
                <c:pt idx="18">
                  <c:v>92</c:v>
                </c:pt>
                <c:pt idx="19">
                  <c:v>88</c:v>
                </c:pt>
                <c:pt idx="20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B6-F347-B3DD-2A06A222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543040"/>
        <c:axId val="248615808"/>
      </c:scatterChart>
      <c:valAx>
        <c:axId val="248543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HR"/>
          </a:p>
        </c:txPr>
        <c:crossAx val="248615808"/>
        <c:crosses val="autoZero"/>
        <c:crossBetween val="midCat"/>
      </c:valAx>
      <c:valAx>
        <c:axId val="24861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HR"/>
          </a:p>
        </c:txPr>
        <c:crossAx val="248543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H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</xdr:row>
      <xdr:rowOff>0</xdr:rowOff>
    </xdr:from>
    <xdr:to>
      <xdr:col>26</xdr:col>
      <xdr:colOff>540809</xdr:colOff>
      <xdr:row>93</xdr:row>
      <xdr:rowOff>114299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62E6FE2-D6B8-B84E-ABDD-6851E5D0630B}"/>
            </a:ext>
          </a:extLst>
        </xdr:cNvPr>
        <xdr:cNvSpPr txBox="1"/>
      </xdr:nvSpPr>
      <xdr:spPr>
        <a:xfrm>
          <a:off x="12496800" y="1168400"/>
          <a:ext cx="7271809" cy="16687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14</xdr:row>
      <xdr:rowOff>44450</xdr:rowOff>
    </xdr:from>
    <xdr:to>
      <xdr:col>8</xdr:col>
      <xdr:colOff>298450</xdr:colOff>
      <xdr:row>26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2DEB01-BD38-22C1-3F84-6F18D3C43B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E16" sqref="E16"/>
    </sheetView>
  </sheetViews>
  <sheetFormatPr baseColWidth="10" defaultColWidth="8.6640625" defaultRowHeight="15" x14ac:dyDescent="0.2"/>
  <cols>
    <col min="1" max="1" width="17.6640625" style="74" customWidth="1"/>
    <col min="2" max="2" width="11.33203125" style="74" customWidth="1"/>
    <col min="3" max="3" width="8.6640625" style="74"/>
    <col min="4" max="4" width="10.6640625" style="74" customWidth="1"/>
    <col min="5" max="6" width="8.6640625" style="74"/>
    <col min="7" max="7" width="10.83203125" style="74" bestFit="1" customWidth="1"/>
    <col min="8" max="16384" width="8.6640625" style="74"/>
  </cols>
  <sheetData>
    <row r="1" spans="1:9" ht="26" x14ac:dyDescent="0.3">
      <c r="A1" s="73"/>
      <c r="D1" s="75" t="s">
        <v>12</v>
      </c>
      <c r="G1" s="73"/>
      <c r="I1" s="74" t="s">
        <v>13</v>
      </c>
    </row>
    <row r="2" spans="1:9" x14ac:dyDescent="0.2">
      <c r="D2" s="88" t="s">
        <v>69</v>
      </c>
      <c r="I2" s="74" t="s">
        <v>68</v>
      </c>
    </row>
    <row r="3" spans="1:9" x14ac:dyDescent="0.2">
      <c r="D3" s="96" t="s">
        <v>96</v>
      </c>
    </row>
    <row r="5" spans="1:9" x14ac:dyDescent="0.2">
      <c r="A5" s="76"/>
      <c r="B5" s="97" t="s">
        <v>14</v>
      </c>
      <c r="C5" s="98"/>
      <c r="D5" s="99"/>
      <c r="E5" s="97" t="s">
        <v>15</v>
      </c>
      <c r="F5" s="98"/>
      <c r="G5" s="99"/>
      <c r="H5" s="77"/>
    </row>
    <row r="6" spans="1:9" ht="16" x14ac:dyDescent="0.2">
      <c r="A6" s="76" t="s">
        <v>16</v>
      </c>
      <c r="B6" s="77" t="s">
        <v>17</v>
      </c>
      <c r="C6" s="77" t="s">
        <v>18</v>
      </c>
      <c r="D6" s="77" t="s">
        <v>19</v>
      </c>
      <c r="E6" s="77" t="s">
        <v>20</v>
      </c>
      <c r="F6" s="77" t="s">
        <v>21</v>
      </c>
      <c r="G6" s="77" t="s">
        <v>22</v>
      </c>
      <c r="H6" s="77" t="s">
        <v>23</v>
      </c>
    </row>
    <row r="7" spans="1:9" x14ac:dyDescent="0.2">
      <c r="A7" s="76" t="s">
        <v>24</v>
      </c>
      <c r="B7" s="78">
        <v>13</v>
      </c>
      <c r="C7" s="78">
        <v>13</v>
      </c>
      <c r="D7" s="78">
        <v>13</v>
      </c>
      <c r="E7" s="78">
        <v>13</v>
      </c>
      <c r="F7" s="78">
        <v>13</v>
      </c>
      <c r="G7" s="78">
        <v>13</v>
      </c>
      <c r="H7" s="78">
        <f>SUM(B7:G7)</f>
        <v>78</v>
      </c>
    </row>
    <row r="8" spans="1:9" ht="32" x14ac:dyDescent="0.2">
      <c r="A8" s="79" t="s">
        <v>25</v>
      </c>
      <c r="B8" s="80">
        <v>30</v>
      </c>
      <c r="C8" s="80">
        <v>30</v>
      </c>
      <c r="D8" s="80">
        <v>30</v>
      </c>
      <c r="E8" s="80">
        <v>30</v>
      </c>
      <c r="F8" s="80">
        <v>30</v>
      </c>
      <c r="G8" s="80">
        <v>30</v>
      </c>
      <c r="H8" s="80">
        <f>SUM(B8:G8)</f>
        <v>180</v>
      </c>
    </row>
    <row r="11" spans="1:9" x14ac:dyDescent="0.2">
      <c r="A11" s="81" t="s">
        <v>26</v>
      </c>
    </row>
    <row r="12" spans="1:9" x14ac:dyDescent="0.2">
      <c r="A12" s="81"/>
    </row>
    <row r="13" spans="1:9" x14ac:dyDescent="0.2">
      <c r="A13" s="81" t="s">
        <v>6</v>
      </c>
    </row>
    <row r="14" spans="1:9" x14ac:dyDescent="0.2">
      <c r="A14" s="81"/>
    </row>
    <row r="15" spans="1:9" x14ac:dyDescent="0.2">
      <c r="A15" s="81" t="s">
        <v>27</v>
      </c>
    </row>
    <row r="16" spans="1:9" x14ac:dyDescent="0.2">
      <c r="A16" s="81"/>
    </row>
    <row r="17" spans="1:1" x14ac:dyDescent="0.2">
      <c r="A17" s="81" t="s">
        <v>28</v>
      </c>
    </row>
    <row r="18" spans="1:1" x14ac:dyDescent="0.2">
      <c r="A18" s="81"/>
    </row>
    <row r="19" spans="1:1" x14ac:dyDescent="0.2">
      <c r="A19" s="81" t="s">
        <v>7</v>
      </c>
    </row>
    <row r="20" spans="1:1" x14ac:dyDescent="0.2">
      <c r="A20" s="81"/>
    </row>
    <row r="21" spans="1:1" x14ac:dyDescent="0.2">
      <c r="A21" s="81" t="s">
        <v>5</v>
      </c>
    </row>
    <row r="22" spans="1:1" x14ac:dyDescent="0.2">
      <c r="A22" s="81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9"/>
  <sheetViews>
    <sheetView tabSelected="1" zoomScaleNormal="100" workbookViewId="0">
      <selection activeCell="D25" sqref="D25"/>
    </sheetView>
  </sheetViews>
  <sheetFormatPr baseColWidth="10" defaultColWidth="9.1640625" defaultRowHeight="15" x14ac:dyDescent="0.2"/>
  <cols>
    <col min="1" max="1" width="17" style="26" customWidth="1"/>
    <col min="2" max="2" width="17.83203125" style="26" bestFit="1" customWidth="1"/>
    <col min="3" max="3" width="10.33203125" style="26" customWidth="1"/>
    <col min="4" max="4" width="9.1640625" style="26"/>
    <col min="5" max="5" width="10" style="26" customWidth="1"/>
    <col min="6" max="16384" width="9.1640625" style="26"/>
  </cols>
  <sheetData>
    <row r="1" spans="1:17" x14ac:dyDescent="0.2">
      <c r="A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7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7" x14ac:dyDescent="0.2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7" x14ac:dyDescent="0.2">
      <c r="A4"/>
      <c r="B4"/>
      <c r="C4"/>
      <c r="D4"/>
      <c r="E4"/>
      <c r="F4" s="113"/>
      <c r="G4"/>
      <c r="H4"/>
      <c r="I4"/>
      <c r="J4"/>
      <c r="K4"/>
      <c r="L4"/>
      <c r="M4"/>
      <c r="N4"/>
      <c r="O4"/>
    </row>
    <row r="5" spans="1:17" ht="24" x14ac:dyDescent="0.3">
      <c r="A5"/>
      <c r="B5"/>
      <c r="C5"/>
      <c r="D5"/>
      <c r="E5"/>
      <c r="F5" s="113"/>
      <c r="O5"/>
      <c r="Q5" s="116" t="s">
        <v>195</v>
      </c>
    </row>
    <row r="6" spans="1:17" x14ac:dyDescent="0.2">
      <c r="A6"/>
      <c r="B6"/>
      <c r="C6" s="12"/>
      <c r="D6" s="113"/>
      <c r="E6" s="12"/>
      <c r="F6" s="113"/>
      <c r="O6"/>
      <c r="Q6" s="117"/>
    </row>
    <row r="7" spans="1:17" ht="17" thickBot="1" x14ac:dyDescent="0.25">
      <c r="A7" s="5" t="s">
        <v>3</v>
      </c>
      <c r="B7" s="10" t="s">
        <v>60</v>
      </c>
      <c r="C7" s="1"/>
      <c r="D7" s="113"/>
      <c r="E7" s="18"/>
      <c r="F7" s="113"/>
      <c r="O7"/>
      <c r="Q7" s="117" t="s">
        <v>196</v>
      </c>
    </row>
    <row r="8" spans="1:17" ht="17" x14ac:dyDescent="0.25">
      <c r="A8" s="16">
        <v>2015</v>
      </c>
      <c r="B8" s="2">
        <v>4900</v>
      </c>
      <c r="C8" s="14" t="s">
        <v>99</v>
      </c>
      <c r="D8" s="113"/>
      <c r="E8"/>
      <c r="F8" s="113"/>
      <c r="Q8" s="118" t="s">
        <v>197</v>
      </c>
    </row>
    <row r="9" spans="1:17" x14ac:dyDescent="0.2">
      <c r="A9" s="16">
        <v>2016</v>
      </c>
      <c r="B9" s="2">
        <v>6000</v>
      </c>
      <c r="C9" s="14">
        <f>B9/B8*100</f>
        <v>122.44897959183673</v>
      </c>
      <c r="D9" s="14"/>
      <c r="E9"/>
      <c r="F9"/>
      <c r="G9"/>
      <c r="H9"/>
      <c r="I9"/>
      <c r="J9"/>
      <c r="K9"/>
      <c r="L9"/>
      <c r="M9"/>
      <c r="N9"/>
      <c r="Q9" s="118"/>
    </row>
    <row r="10" spans="1:17" x14ac:dyDescent="0.2">
      <c r="A10" s="16">
        <v>2017</v>
      </c>
      <c r="B10" s="2">
        <v>8000</v>
      </c>
      <c r="C10" s="14">
        <f t="shared" ref="C10:C15" si="0">B10/B9*100</f>
        <v>133.33333333333331</v>
      </c>
      <c r="D10" s="14"/>
      <c r="E10"/>
      <c r="F10"/>
      <c r="G10"/>
      <c r="H10"/>
      <c r="I10"/>
      <c r="J10"/>
      <c r="K10"/>
      <c r="L10"/>
      <c r="M10"/>
      <c r="N10"/>
      <c r="Q10" s="117" t="s">
        <v>198</v>
      </c>
    </row>
    <row r="11" spans="1:17" ht="17" x14ac:dyDescent="0.25">
      <c r="A11" s="16">
        <v>2018</v>
      </c>
      <c r="B11" s="2">
        <v>10000</v>
      </c>
      <c r="C11" s="14">
        <f t="shared" si="0"/>
        <v>125</v>
      </c>
      <c r="D11" s="14"/>
      <c r="E11"/>
      <c r="F11"/>
      <c r="G11"/>
      <c r="H11"/>
      <c r="I11"/>
      <c r="J11"/>
      <c r="K11"/>
      <c r="L11"/>
      <c r="M11"/>
      <c r="N11"/>
      <c r="Q11" s="118" t="s">
        <v>199</v>
      </c>
    </row>
    <row r="12" spans="1:17" ht="17" x14ac:dyDescent="0.25">
      <c r="A12" s="16">
        <v>2019</v>
      </c>
      <c r="B12" s="2">
        <v>12000</v>
      </c>
      <c r="C12" s="14">
        <f t="shared" si="0"/>
        <v>120</v>
      </c>
      <c r="D12" s="14"/>
      <c r="E12"/>
      <c r="F12" s="111"/>
      <c r="G12"/>
      <c r="H12" s="105"/>
      <c r="I12"/>
      <c r="J12"/>
      <c r="K12"/>
      <c r="L12"/>
      <c r="M12"/>
      <c r="N12"/>
      <c r="Q12" s="118" t="s">
        <v>200</v>
      </c>
    </row>
    <row r="13" spans="1:17" x14ac:dyDescent="0.2">
      <c r="A13" s="16">
        <v>2020</v>
      </c>
      <c r="B13" s="2">
        <v>15000</v>
      </c>
      <c r="C13" s="14">
        <f t="shared" si="0"/>
        <v>125</v>
      </c>
      <c r="D13" s="14"/>
      <c r="E13"/>
      <c r="F13" s="111"/>
      <c r="G13"/>
      <c r="H13" s="113"/>
      <c r="I13"/>
      <c r="J13"/>
      <c r="K13"/>
      <c r="L13"/>
      <c r="M13"/>
      <c r="N13"/>
      <c r="Q13" s="118"/>
    </row>
    <row r="14" spans="1:17" x14ac:dyDescent="0.2">
      <c r="A14" s="16">
        <v>2021</v>
      </c>
      <c r="B14" s="2">
        <v>18000</v>
      </c>
      <c r="C14" s="14">
        <f t="shared" si="0"/>
        <v>120</v>
      </c>
      <c r="D14" s="14"/>
      <c r="E14"/>
      <c r="F14" s="112"/>
      <c r="G14"/>
      <c r="H14" s="113" t="s">
        <v>185</v>
      </c>
      <c r="I14"/>
      <c r="J14"/>
      <c r="K14"/>
      <c r="L14"/>
      <c r="M14"/>
      <c r="N14"/>
      <c r="Q14" s="117" t="s">
        <v>201</v>
      </c>
    </row>
    <row r="15" spans="1:17" ht="17" x14ac:dyDescent="0.25">
      <c r="A15" s="16">
        <v>2022</v>
      </c>
      <c r="B15" s="2">
        <v>21700</v>
      </c>
      <c r="C15" s="14">
        <f t="shared" si="0"/>
        <v>120.55555555555554</v>
      </c>
      <c r="D15" s="14"/>
      <c r="E15"/>
      <c r="F15" s="113"/>
      <c r="G15"/>
      <c r="H15" s="113" t="s">
        <v>186</v>
      </c>
      <c r="I15"/>
      <c r="J15"/>
      <c r="K15"/>
      <c r="L15"/>
      <c r="M15"/>
      <c r="N15"/>
      <c r="Q15" s="118" t="s">
        <v>202</v>
      </c>
    </row>
    <row r="16" spans="1:17" x14ac:dyDescent="0.2">
      <c r="E16"/>
      <c r="F16" s="113"/>
      <c r="H16" s="113" t="s">
        <v>187</v>
      </c>
      <c r="Q16" s="118"/>
    </row>
    <row r="17" spans="6:17" x14ac:dyDescent="0.2">
      <c r="F17" s="113"/>
      <c r="H17" s="113" t="s">
        <v>188</v>
      </c>
      <c r="Q17" s="117" t="s">
        <v>203</v>
      </c>
    </row>
    <row r="18" spans="6:17" ht="17" x14ac:dyDescent="0.25">
      <c r="F18" s="113"/>
      <c r="H18" s="113" t="s">
        <v>189</v>
      </c>
      <c r="Q18" s="118" t="s">
        <v>204</v>
      </c>
    </row>
    <row r="19" spans="6:17" ht="17" x14ac:dyDescent="0.25">
      <c r="F19" s="113"/>
      <c r="H19" s="113" t="s">
        <v>190</v>
      </c>
      <c r="Q19" s="118" t="s">
        <v>205</v>
      </c>
    </row>
    <row r="20" spans="6:17" x14ac:dyDescent="0.2">
      <c r="F20" s="27"/>
      <c r="H20" s="113" t="s">
        <v>191</v>
      </c>
      <c r="Q20" s="118"/>
    </row>
    <row r="21" spans="6:17" x14ac:dyDescent="0.2">
      <c r="H21" s="113" t="s">
        <v>192</v>
      </c>
      <c r="Q21" s="117" t="s">
        <v>206</v>
      </c>
    </row>
    <row r="22" spans="6:17" ht="17" x14ac:dyDescent="0.25">
      <c r="H22" s="113" t="s">
        <v>193</v>
      </c>
      <c r="Q22" s="118" t="s">
        <v>207</v>
      </c>
    </row>
    <row r="23" spans="6:17" x14ac:dyDescent="0.2">
      <c r="H23" s="113" t="s">
        <v>194</v>
      </c>
      <c r="Q23" s="118"/>
    </row>
    <row r="24" spans="6:17" x14ac:dyDescent="0.2">
      <c r="Q24" s="117" t="s">
        <v>208</v>
      </c>
    </row>
    <row r="25" spans="6:17" ht="17" x14ac:dyDescent="0.25">
      <c r="Q25" s="118" t="s">
        <v>209</v>
      </c>
    </row>
    <row r="26" spans="6:17" ht="17" x14ac:dyDescent="0.25">
      <c r="Q26" s="118" t="s">
        <v>210</v>
      </c>
    </row>
    <row r="27" spans="6:17" x14ac:dyDescent="0.2">
      <c r="Q27" s="118"/>
    </row>
    <row r="28" spans="6:17" x14ac:dyDescent="0.2">
      <c r="Q28" s="117" t="s">
        <v>211</v>
      </c>
    </row>
    <row r="29" spans="6:17" ht="18" x14ac:dyDescent="0.25">
      <c r="Q29" s="118" t="s">
        <v>212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8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18.33203125" style="22" customWidth="1"/>
    <col min="2" max="2" width="11.1640625" style="22" customWidth="1"/>
    <col min="3" max="16384" width="9.1640625" style="22"/>
  </cols>
  <sheetData>
    <row r="1" spans="1:15" x14ac:dyDescent="0.2">
      <c r="A1" t="s">
        <v>1</v>
      </c>
      <c r="B1"/>
      <c r="C1"/>
      <c r="D1"/>
      <c r="E1"/>
      <c r="F1"/>
      <c r="G1"/>
      <c r="H1"/>
      <c r="I1"/>
    </row>
    <row r="2" spans="1:15" x14ac:dyDescent="0.2">
      <c r="A2"/>
      <c r="B2"/>
      <c r="C2"/>
      <c r="D2"/>
      <c r="E2"/>
      <c r="F2"/>
      <c r="G2"/>
      <c r="H2"/>
      <c r="I2"/>
    </row>
    <row r="3" spans="1:15" x14ac:dyDescent="0.2">
      <c r="A3" t="s">
        <v>1</v>
      </c>
      <c r="B3"/>
      <c r="C3"/>
      <c r="D3"/>
      <c r="E3"/>
      <c r="F3"/>
      <c r="G3"/>
      <c r="H3"/>
      <c r="I3"/>
    </row>
    <row r="4" spans="1:15" x14ac:dyDescent="0.2">
      <c r="A4"/>
      <c r="B4"/>
      <c r="C4"/>
      <c r="D4"/>
      <c r="E4"/>
      <c r="F4"/>
      <c r="G4"/>
      <c r="H4"/>
      <c r="I4"/>
      <c r="J4" s="24"/>
      <c r="K4" s="24"/>
      <c r="L4" s="24"/>
      <c r="M4" s="24"/>
      <c r="N4" s="24"/>
      <c r="O4" s="24"/>
    </row>
    <row r="5" spans="1:15" ht="16" thickBot="1" x14ac:dyDescent="0.25">
      <c r="A5" s="5" t="s">
        <v>3</v>
      </c>
      <c r="B5" s="5" t="s">
        <v>4</v>
      </c>
      <c r="C5"/>
      <c r="D5"/>
      <c r="E5"/>
      <c r="F5"/>
      <c r="G5"/>
      <c r="H5"/>
      <c r="I5"/>
    </row>
    <row r="6" spans="1:15" x14ac:dyDescent="0.2">
      <c r="A6" s="17">
        <v>2010</v>
      </c>
      <c r="B6" s="94">
        <v>101.3</v>
      </c>
      <c r="C6"/>
      <c r="D6"/>
      <c r="E6"/>
      <c r="F6"/>
      <c r="G6"/>
      <c r="H6"/>
      <c r="I6"/>
    </row>
    <row r="7" spans="1:15" x14ac:dyDescent="0.2">
      <c r="A7" s="16">
        <v>2011</v>
      </c>
      <c r="B7" s="95">
        <v>108.1</v>
      </c>
      <c r="C7"/>
      <c r="D7"/>
      <c r="E7"/>
      <c r="F7"/>
      <c r="G7"/>
      <c r="H7"/>
      <c r="I7" s="23"/>
    </row>
    <row r="8" spans="1:15" x14ac:dyDescent="0.2">
      <c r="A8" s="17">
        <v>2012</v>
      </c>
      <c r="B8" s="95">
        <v>105.8</v>
      </c>
      <c r="C8"/>
      <c r="D8"/>
      <c r="E8"/>
      <c r="F8"/>
      <c r="G8"/>
      <c r="H8"/>
    </row>
    <row r="9" spans="1:15" x14ac:dyDescent="0.2">
      <c r="A9" s="16">
        <v>2013</v>
      </c>
      <c r="B9" s="95">
        <v>105.9</v>
      </c>
      <c r="C9"/>
      <c r="D9"/>
      <c r="E9"/>
      <c r="F9"/>
      <c r="G9"/>
      <c r="H9"/>
    </row>
    <row r="10" spans="1:15" x14ac:dyDescent="0.2">
      <c r="A10" s="17">
        <v>2014</v>
      </c>
      <c r="B10" s="95">
        <v>104.5</v>
      </c>
      <c r="C10"/>
      <c r="D10"/>
      <c r="E10"/>
      <c r="F10"/>
      <c r="G10"/>
      <c r="H10"/>
    </row>
    <row r="11" spans="1:15" x14ac:dyDescent="0.2">
      <c r="A11" s="16">
        <v>2015</v>
      </c>
      <c r="B11" s="95">
        <v>99.9</v>
      </c>
      <c r="C11"/>
      <c r="D11"/>
      <c r="E11"/>
      <c r="F11"/>
      <c r="G11"/>
      <c r="H11"/>
    </row>
    <row r="12" spans="1:15" x14ac:dyDescent="0.2">
      <c r="A12" s="17">
        <v>2016</v>
      </c>
      <c r="B12" s="95">
        <v>103.4</v>
      </c>
      <c r="C12"/>
      <c r="D12"/>
      <c r="E12"/>
      <c r="F12"/>
      <c r="G12"/>
      <c r="H12"/>
    </row>
    <row r="13" spans="1:15" x14ac:dyDescent="0.2">
      <c r="A13" s="16">
        <v>2017</v>
      </c>
      <c r="B13" s="95">
        <v>106.7</v>
      </c>
      <c r="C13"/>
      <c r="D13"/>
      <c r="E13"/>
      <c r="F13"/>
      <c r="G13"/>
      <c r="H13"/>
    </row>
    <row r="14" spans="1:15" x14ac:dyDescent="0.2">
      <c r="A14" s="17">
        <v>2018</v>
      </c>
      <c r="B14" s="95">
        <v>103.9</v>
      </c>
      <c r="C14"/>
      <c r="D14"/>
      <c r="E14"/>
      <c r="F14"/>
      <c r="G14"/>
      <c r="H14"/>
    </row>
    <row r="15" spans="1:15" x14ac:dyDescent="0.2">
      <c r="A15" s="16">
        <v>2019</v>
      </c>
      <c r="B15" s="95">
        <v>103.4</v>
      </c>
      <c r="C15"/>
      <c r="D15"/>
      <c r="E15"/>
      <c r="F15"/>
      <c r="G15"/>
      <c r="H15"/>
    </row>
    <row r="16" spans="1:15" x14ac:dyDescent="0.2">
      <c r="A16" s="17">
        <v>2020</v>
      </c>
      <c r="B16" s="95">
        <v>99.6</v>
      </c>
      <c r="C16"/>
      <c r="D16"/>
      <c r="E16"/>
      <c r="F16"/>
      <c r="G16"/>
      <c r="H16"/>
    </row>
    <row r="17" spans="1:8" x14ac:dyDescent="0.2">
      <c r="A17" s="16">
        <v>2021</v>
      </c>
      <c r="B17" s="95">
        <v>103.5</v>
      </c>
      <c r="C17"/>
      <c r="D17"/>
      <c r="E17"/>
      <c r="F17"/>
      <c r="G17"/>
      <c r="H17"/>
    </row>
    <row r="18" spans="1:8" x14ac:dyDescent="0.2">
      <c r="A18" s="17">
        <v>2022</v>
      </c>
      <c r="B18" s="95">
        <v>102.6</v>
      </c>
      <c r="C18"/>
      <c r="D18"/>
      <c r="E18"/>
      <c r="F18"/>
      <c r="G18"/>
      <c r="H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5"/>
  <sheetViews>
    <sheetView workbookViewId="0"/>
  </sheetViews>
  <sheetFormatPr baseColWidth="10" defaultColWidth="8.83203125" defaultRowHeight="15" x14ac:dyDescent="0.2"/>
  <cols>
    <col min="1" max="1" width="22.1640625" customWidth="1"/>
    <col min="2" max="2" width="14.5" customWidth="1"/>
    <col min="12" max="12" width="12.1640625" customWidth="1"/>
  </cols>
  <sheetData>
    <row r="1" spans="1:7" x14ac:dyDescent="0.2">
      <c r="A1" t="s">
        <v>0</v>
      </c>
    </row>
    <row r="4" spans="1:7" x14ac:dyDescent="0.2">
      <c r="A4" s="11"/>
      <c r="B4" s="11"/>
      <c r="C4" s="11"/>
      <c r="D4" s="11"/>
      <c r="E4" s="11"/>
      <c r="F4" s="11"/>
      <c r="G4" s="11"/>
    </row>
    <row r="5" spans="1:7" x14ac:dyDescent="0.2">
      <c r="A5" s="52" t="s">
        <v>61</v>
      </c>
      <c r="B5" s="69" t="s">
        <v>62</v>
      </c>
      <c r="C5" s="11"/>
      <c r="D5" s="11"/>
      <c r="E5" s="11"/>
      <c r="F5" s="11"/>
      <c r="G5" s="11"/>
    </row>
    <row r="6" spans="1:7" ht="17.25" customHeight="1" x14ac:dyDescent="0.2">
      <c r="A6" s="71">
        <v>44197</v>
      </c>
      <c r="B6" s="72">
        <v>548</v>
      </c>
      <c r="C6" s="11"/>
      <c r="D6" s="11"/>
      <c r="E6" s="11"/>
      <c r="F6" s="11"/>
      <c r="G6" s="11"/>
    </row>
    <row r="7" spans="1:7" x14ac:dyDescent="0.2">
      <c r="A7" s="71">
        <v>44228</v>
      </c>
      <c r="B7" s="72">
        <v>575</v>
      </c>
      <c r="C7" s="11"/>
      <c r="D7" s="11"/>
      <c r="E7" s="11"/>
      <c r="F7" s="11"/>
      <c r="G7" s="11"/>
    </row>
    <row r="8" spans="1:7" x14ac:dyDescent="0.2">
      <c r="A8" s="71">
        <v>44256</v>
      </c>
      <c r="B8" s="72">
        <v>703</v>
      </c>
      <c r="C8" s="11"/>
      <c r="D8" s="11"/>
      <c r="E8" s="11"/>
      <c r="F8" s="11"/>
      <c r="G8" s="11"/>
    </row>
    <row r="9" spans="1:7" x14ac:dyDescent="0.2">
      <c r="A9" s="71">
        <v>44287</v>
      </c>
      <c r="B9" s="72">
        <v>379</v>
      </c>
      <c r="C9" s="11"/>
      <c r="D9" s="11"/>
      <c r="E9" s="11"/>
      <c r="F9" s="11"/>
      <c r="G9" s="11"/>
    </row>
    <row r="10" spans="1:7" x14ac:dyDescent="0.2">
      <c r="A10" s="71">
        <v>44317</v>
      </c>
      <c r="B10" s="72">
        <v>421</v>
      </c>
      <c r="C10" s="11"/>
      <c r="D10" s="11"/>
      <c r="E10" s="11"/>
      <c r="F10" s="11"/>
      <c r="G10" s="11"/>
    </row>
    <row r="11" spans="1:7" x14ac:dyDescent="0.2">
      <c r="A11" s="71">
        <v>44348</v>
      </c>
      <c r="B11" s="72">
        <v>532</v>
      </c>
      <c r="C11" s="11"/>
      <c r="D11" s="11"/>
      <c r="E11" s="11"/>
      <c r="F11" s="11"/>
      <c r="G11" s="11"/>
    </row>
    <row r="12" spans="1:7" x14ac:dyDescent="0.2">
      <c r="A12" s="71">
        <v>44378</v>
      </c>
      <c r="B12" s="72">
        <v>351</v>
      </c>
      <c r="C12" s="11"/>
      <c r="D12" s="11"/>
      <c r="E12" s="11"/>
      <c r="F12" s="11"/>
      <c r="G12" s="11"/>
    </row>
    <row r="13" spans="1:7" x14ac:dyDescent="0.2">
      <c r="A13" s="71">
        <v>44409</v>
      </c>
      <c r="B13" s="72">
        <v>484</v>
      </c>
      <c r="C13" s="11"/>
      <c r="D13" s="11"/>
      <c r="E13" s="11"/>
      <c r="F13" s="11"/>
      <c r="G13" s="11"/>
    </row>
    <row r="14" spans="1:7" x14ac:dyDescent="0.2">
      <c r="A14" s="71">
        <v>44440</v>
      </c>
      <c r="B14" s="72">
        <v>403</v>
      </c>
      <c r="C14" s="11"/>
      <c r="D14" s="11"/>
      <c r="E14" s="11"/>
      <c r="F14" s="11"/>
      <c r="G14" s="11"/>
    </row>
    <row r="15" spans="1:7" x14ac:dyDescent="0.2">
      <c r="A15" s="71">
        <v>44470</v>
      </c>
      <c r="B15" s="72">
        <v>393</v>
      </c>
      <c r="C15" s="11"/>
      <c r="D15" s="11"/>
      <c r="E15" s="11"/>
      <c r="F15" s="11"/>
      <c r="G15" s="11"/>
    </row>
    <row r="16" spans="1:7" x14ac:dyDescent="0.2">
      <c r="A16" s="71">
        <v>44501</v>
      </c>
      <c r="B16" s="72">
        <v>414</v>
      </c>
      <c r="C16" s="11"/>
      <c r="D16" s="11"/>
      <c r="E16" s="11"/>
      <c r="F16" s="11"/>
      <c r="G16" s="11"/>
    </row>
    <row r="17" spans="1:7" x14ac:dyDescent="0.2">
      <c r="A17" s="71">
        <v>44531</v>
      </c>
      <c r="B17" s="72">
        <v>463</v>
      </c>
      <c r="C17" s="11"/>
      <c r="D17" s="11"/>
      <c r="E17" s="11"/>
      <c r="F17" s="11"/>
      <c r="G17" s="11"/>
    </row>
    <row r="18" spans="1:7" x14ac:dyDescent="0.2">
      <c r="A18" s="71">
        <v>44562</v>
      </c>
      <c r="B18" s="72">
        <v>563</v>
      </c>
      <c r="C18" s="11"/>
      <c r="D18" s="11"/>
      <c r="E18" s="11"/>
      <c r="F18" s="11"/>
      <c r="G18" s="11"/>
    </row>
    <row r="19" spans="1:7" x14ac:dyDescent="0.2">
      <c r="A19" s="71">
        <v>44593</v>
      </c>
      <c r="B19" s="72">
        <v>434</v>
      </c>
      <c r="C19" s="11"/>
      <c r="D19" s="11"/>
      <c r="E19" s="11"/>
      <c r="F19" s="11"/>
      <c r="G19" s="11"/>
    </row>
    <row r="20" spans="1:7" x14ac:dyDescent="0.2">
      <c r="A20" s="71">
        <v>44621</v>
      </c>
      <c r="B20" s="72">
        <v>484</v>
      </c>
      <c r="C20" s="11"/>
      <c r="D20" s="11"/>
      <c r="E20" s="11"/>
      <c r="F20" s="11"/>
      <c r="G20" s="11"/>
    </row>
    <row r="21" spans="1:7" x14ac:dyDescent="0.2">
      <c r="A21" s="71">
        <v>44652</v>
      </c>
      <c r="B21" s="72">
        <v>487</v>
      </c>
      <c r="C21" s="11"/>
      <c r="D21" s="11"/>
      <c r="E21" s="11"/>
      <c r="F21" s="11"/>
      <c r="G21" s="11"/>
    </row>
    <row r="22" spans="1:7" x14ac:dyDescent="0.2">
      <c r="A22" s="71">
        <v>44682</v>
      </c>
      <c r="B22" s="72">
        <v>354</v>
      </c>
      <c r="C22" s="11"/>
      <c r="D22" s="11"/>
      <c r="E22" s="11"/>
      <c r="F22" s="11"/>
      <c r="G22" s="11"/>
    </row>
    <row r="23" spans="1:7" x14ac:dyDescent="0.2">
      <c r="A23" s="71">
        <v>44713</v>
      </c>
      <c r="B23" s="72">
        <v>382</v>
      </c>
      <c r="C23" s="11"/>
      <c r="D23" s="11"/>
      <c r="E23" s="11"/>
      <c r="F23" s="11"/>
      <c r="G23" s="11"/>
    </row>
    <row r="24" spans="1:7" x14ac:dyDescent="0.2">
      <c r="A24" s="71">
        <v>44743</v>
      </c>
      <c r="B24" s="72">
        <v>579</v>
      </c>
      <c r="C24" s="11"/>
      <c r="D24" s="11"/>
      <c r="E24" s="11"/>
      <c r="F24" s="11"/>
      <c r="G24" s="11"/>
    </row>
    <row r="25" spans="1:7" x14ac:dyDescent="0.2">
      <c r="A25" s="71">
        <v>44774</v>
      </c>
      <c r="B25" s="72">
        <v>374</v>
      </c>
      <c r="C25" s="11"/>
      <c r="D25" s="11"/>
      <c r="E25" s="11"/>
      <c r="F25" s="11"/>
      <c r="G25" s="11"/>
    </row>
    <row r="26" spans="1:7" x14ac:dyDescent="0.2">
      <c r="A26" s="71">
        <v>44805</v>
      </c>
      <c r="B26" s="72">
        <v>403</v>
      </c>
      <c r="C26" s="11"/>
      <c r="D26" s="11"/>
      <c r="E26" s="11"/>
      <c r="F26" s="11"/>
      <c r="G26" s="11"/>
    </row>
    <row r="27" spans="1:7" x14ac:dyDescent="0.2">
      <c r="A27" s="71">
        <v>44835</v>
      </c>
      <c r="B27" s="72">
        <v>459</v>
      </c>
      <c r="C27" s="11"/>
      <c r="D27" s="11"/>
      <c r="E27" s="11"/>
      <c r="F27" s="11"/>
      <c r="G27" s="11"/>
    </row>
    <row r="28" spans="1:7" x14ac:dyDescent="0.2">
      <c r="A28" s="71">
        <v>44866</v>
      </c>
      <c r="B28" s="72">
        <v>266</v>
      </c>
      <c r="C28" s="11"/>
      <c r="D28" s="11"/>
      <c r="E28" s="11"/>
      <c r="F28" s="11"/>
      <c r="G28" s="11"/>
    </row>
    <row r="29" spans="1:7" x14ac:dyDescent="0.2">
      <c r="A29" s="71">
        <v>44896</v>
      </c>
      <c r="B29" s="72">
        <v>306</v>
      </c>
      <c r="C29" s="11"/>
      <c r="D29" s="11"/>
      <c r="E29" s="11"/>
      <c r="F29" s="11"/>
      <c r="G29" s="11"/>
    </row>
    <row r="30" spans="1:7" ht="15" customHeight="1" x14ac:dyDescent="0.2">
      <c r="A30" s="71">
        <v>44927</v>
      </c>
      <c r="B30" s="72">
        <v>484</v>
      </c>
      <c r="C30" s="11"/>
      <c r="D30" s="11"/>
      <c r="E30" s="11"/>
      <c r="F30" s="11"/>
      <c r="G30" s="11"/>
    </row>
    <row r="31" spans="1:7" x14ac:dyDescent="0.2">
      <c r="A31" s="71">
        <v>44958</v>
      </c>
      <c r="B31" s="72">
        <v>447</v>
      </c>
      <c r="C31" s="11"/>
      <c r="D31" s="11"/>
      <c r="E31" s="11"/>
      <c r="F31" s="11"/>
      <c r="G31" s="11"/>
    </row>
    <row r="32" spans="1:7" x14ac:dyDescent="0.2">
      <c r="A32" s="71">
        <v>44986</v>
      </c>
      <c r="B32" s="72">
        <v>457</v>
      </c>
      <c r="C32" s="11"/>
      <c r="D32" s="11"/>
      <c r="E32" s="11"/>
      <c r="F32" s="11"/>
      <c r="G32" s="11"/>
    </row>
    <row r="33" spans="1:7" x14ac:dyDescent="0.2">
      <c r="A33" s="71">
        <v>45017</v>
      </c>
      <c r="B33" s="72">
        <v>366</v>
      </c>
      <c r="C33" s="11"/>
      <c r="D33" s="11"/>
      <c r="E33" s="11"/>
      <c r="F33" s="11"/>
      <c r="G33" s="11"/>
    </row>
    <row r="34" spans="1:7" x14ac:dyDescent="0.2">
      <c r="A34" s="71">
        <v>45047</v>
      </c>
      <c r="B34" s="72">
        <v>340</v>
      </c>
      <c r="C34" s="11"/>
      <c r="D34" s="11"/>
      <c r="E34" s="11"/>
      <c r="F34" s="11"/>
      <c r="G34" s="11"/>
    </row>
    <row r="35" spans="1:7" x14ac:dyDescent="0.2">
      <c r="A35" s="71">
        <v>45078</v>
      </c>
      <c r="B35" s="72">
        <v>322</v>
      </c>
      <c r="C35" s="11"/>
      <c r="D35" s="11"/>
      <c r="E35" s="11"/>
      <c r="F35" s="11"/>
      <c r="G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baseColWidth="10" defaultColWidth="8.83203125" defaultRowHeight="15" x14ac:dyDescent="0.2"/>
  <cols>
    <col min="1" max="1" width="11.5" customWidth="1"/>
    <col min="2" max="2" width="10.5" customWidth="1"/>
    <col min="3" max="3" width="11.1640625" bestFit="1" customWidth="1"/>
  </cols>
  <sheetData>
    <row r="1" spans="1:14" x14ac:dyDescent="0.2">
      <c r="A1" t="s">
        <v>31</v>
      </c>
    </row>
    <row r="5" spans="1:14" x14ac:dyDescent="0.2">
      <c r="A5" t="s">
        <v>8</v>
      </c>
    </row>
    <row r="8" spans="1:14" ht="15" customHeight="1" x14ac:dyDescent="0.2">
      <c r="A8" t="s">
        <v>9</v>
      </c>
    </row>
    <row r="11" spans="1:14" x14ac:dyDescent="0.2">
      <c r="A11" t="s">
        <v>10</v>
      </c>
    </row>
    <row r="12" spans="1:14" x14ac:dyDescent="0.2">
      <c r="N12" s="12"/>
    </row>
    <row r="14" spans="1:14" x14ac:dyDescent="0.2">
      <c r="A14" t="s">
        <v>11</v>
      </c>
    </row>
    <row r="32" spans="3:3" x14ac:dyDescent="0.2">
      <c r="C32" s="13"/>
    </row>
    <row r="33" spans="2:13" x14ac:dyDescent="0.2">
      <c r="B33" s="12"/>
      <c r="C33" s="12"/>
      <c r="M33" s="12"/>
    </row>
    <row r="34" spans="2:13" x14ac:dyDescent="0.2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3"/>
  <sheetViews>
    <sheetView zoomScaleNormal="100" workbookViewId="0"/>
  </sheetViews>
  <sheetFormatPr baseColWidth="10" defaultColWidth="8.83203125" defaultRowHeight="15" x14ac:dyDescent="0.2"/>
  <cols>
    <col min="1" max="1" width="21.5" bestFit="1" customWidth="1"/>
    <col min="2" max="2" width="18.1640625" customWidth="1"/>
    <col min="3" max="3" width="16.83203125" bestFit="1" customWidth="1"/>
    <col min="4" max="4" width="16.1640625" customWidth="1"/>
    <col min="5" max="5" width="17.5" bestFit="1" customWidth="1"/>
    <col min="6" max="6" width="13.1640625" customWidth="1"/>
  </cols>
  <sheetData>
    <row r="1" spans="1:4" x14ac:dyDescent="0.2">
      <c r="A1" t="s">
        <v>1</v>
      </c>
    </row>
    <row r="3" spans="1:4" x14ac:dyDescent="0.2">
      <c r="B3" s="60"/>
    </row>
    <row r="4" spans="1:4" ht="14.5" customHeight="1" x14ac:dyDescent="0.2">
      <c r="A4" s="56" t="s">
        <v>63</v>
      </c>
      <c r="B4" s="56" t="s">
        <v>64</v>
      </c>
      <c r="C4" s="56" t="s">
        <v>65</v>
      </c>
    </row>
    <row r="5" spans="1:4" x14ac:dyDescent="0.2">
      <c r="A5" s="55">
        <v>25</v>
      </c>
      <c r="B5" s="55">
        <v>32</v>
      </c>
      <c r="C5" s="55">
        <v>33</v>
      </c>
    </row>
    <row r="6" spans="1:4" x14ac:dyDescent="0.2">
      <c r="A6" s="55">
        <v>28</v>
      </c>
      <c r="B6" s="55">
        <v>35</v>
      </c>
      <c r="C6" s="55">
        <v>29</v>
      </c>
    </row>
    <row r="7" spans="1:4" x14ac:dyDescent="0.2">
      <c r="A7" s="55">
        <v>30</v>
      </c>
      <c r="B7" s="55">
        <v>33</v>
      </c>
      <c r="C7" s="55">
        <v>34</v>
      </c>
    </row>
    <row r="8" spans="1:4" x14ac:dyDescent="0.2">
      <c r="A8" s="55">
        <v>27</v>
      </c>
      <c r="B8" s="55">
        <v>26</v>
      </c>
      <c r="C8" s="55">
        <v>26</v>
      </c>
      <c r="D8" s="3"/>
    </row>
    <row r="9" spans="1:4" x14ac:dyDescent="0.2">
      <c r="A9" s="55">
        <v>34</v>
      </c>
      <c r="B9" s="55">
        <v>34</v>
      </c>
      <c r="C9" s="55">
        <v>28</v>
      </c>
    </row>
    <row r="10" spans="1:4" x14ac:dyDescent="0.2">
      <c r="A10" s="55">
        <v>29</v>
      </c>
      <c r="B10" s="55">
        <v>31</v>
      </c>
      <c r="C10" s="55">
        <v>25</v>
      </c>
    </row>
    <row r="11" spans="1:4" x14ac:dyDescent="0.2">
      <c r="A11" s="55">
        <v>28</v>
      </c>
      <c r="B11" s="55">
        <v>26</v>
      </c>
      <c r="C11" s="55">
        <v>26</v>
      </c>
    </row>
    <row r="12" spans="1:4" x14ac:dyDescent="0.2">
      <c r="A12" s="55">
        <v>34</v>
      </c>
      <c r="B12" s="55">
        <v>31</v>
      </c>
      <c r="C12" s="55">
        <v>28</v>
      </c>
    </row>
    <row r="13" spans="1:4" x14ac:dyDescent="0.2">
      <c r="A13" s="55">
        <v>29</v>
      </c>
      <c r="B13" s="55">
        <v>31</v>
      </c>
      <c r="C13" s="55">
        <v>25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16"/>
  <sheetViews>
    <sheetView workbookViewId="0"/>
  </sheetViews>
  <sheetFormatPr baseColWidth="10" defaultColWidth="8.83203125" defaultRowHeight="15" x14ac:dyDescent="0.2"/>
  <cols>
    <col min="1" max="1" width="21.1640625" customWidth="1"/>
    <col min="2" max="2" width="24.83203125" customWidth="1"/>
    <col min="3" max="3" width="10.1640625" bestFit="1" customWidth="1"/>
    <col min="4" max="4" width="16.1640625" bestFit="1" customWidth="1"/>
    <col min="5" max="5" width="32.5" bestFit="1" customWidth="1"/>
    <col min="6" max="6" width="29.5" bestFit="1" customWidth="1"/>
  </cols>
  <sheetData>
    <row r="1" spans="1:6" x14ac:dyDescent="0.2">
      <c r="A1" t="s">
        <v>0</v>
      </c>
    </row>
    <row r="3" spans="1:6" x14ac:dyDescent="0.2">
      <c r="A3" s="62"/>
    </row>
    <row r="4" spans="1:6" ht="32" x14ac:dyDescent="0.2">
      <c r="A4" s="66" t="s">
        <v>66</v>
      </c>
    </row>
    <row r="5" spans="1:6" x14ac:dyDescent="0.2">
      <c r="A5" s="15">
        <v>2.5</v>
      </c>
    </row>
    <row r="6" spans="1:6" x14ac:dyDescent="0.2">
      <c r="A6" s="15">
        <v>3.1</v>
      </c>
    </row>
    <row r="7" spans="1:6" x14ac:dyDescent="0.2">
      <c r="A7" s="15">
        <v>2.8</v>
      </c>
    </row>
    <row r="8" spans="1:6" x14ac:dyDescent="0.2">
      <c r="A8" s="15">
        <v>2.9</v>
      </c>
    </row>
    <row r="9" spans="1:6" x14ac:dyDescent="0.2">
      <c r="A9" s="15">
        <v>2.7</v>
      </c>
    </row>
    <row r="10" spans="1:6" x14ac:dyDescent="0.2">
      <c r="A10" s="15">
        <v>3.4</v>
      </c>
    </row>
    <row r="11" spans="1:6" x14ac:dyDescent="0.2">
      <c r="A11" s="15">
        <v>3.6</v>
      </c>
    </row>
    <row r="12" spans="1:6" x14ac:dyDescent="0.2">
      <c r="A12" s="15">
        <v>3</v>
      </c>
    </row>
    <row r="13" spans="1:6" x14ac:dyDescent="0.2">
      <c r="A13" s="15">
        <v>3.8</v>
      </c>
    </row>
    <row r="14" spans="1:6" x14ac:dyDescent="0.2">
      <c r="A14" s="15">
        <v>3.5</v>
      </c>
    </row>
    <row r="15" spans="1:6" x14ac:dyDescent="0.2">
      <c r="A15" s="70">
        <v>4</v>
      </c>
    </row>
    <row r="16" spans="1:6" x14ac:dyDescent="0.2">
      <c r="A16" s="70">
        <v>3.7</v>
      </c>
      <c r="D16" s="3"/>
      <c r="E16" s="3"/>
      <c r="F16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0"/>
  <sheetViews>
    <sheetView workbookViewId="0"/>
  </sheetViews>
  <sheetFormatPr baseColWidth="10" defaultColWidth="9.1640625" defaultRowHeight="15" x14ac:dyDescent="0.2"/>
  <cols>
    <col min="1" max="1" width="22.1640625" customWidth="1"/>
    <col min="2" max="2" width="11.1640625" customWidth="1"/>
    <col min="4" max="4" width="19.83203125" customWidth="1"/>
    <col min="5" max="5" width="15.1640625" customWidth="1"/>
    <col min="6" max="6" width="14.83203125" customWidth="1"/>
    <col min="7" max="7" width="11.83203125" customWidth="1"/>
  </cols>
  <sheetData>
    <row r="1" spans="1:3" x14ac:dyDescent="0.2">
      <c r="A1" t="s">
        <v>1</v>
      </c>
    </row>
    <row r="3" spans="1:3" x14ac:dyDescent="0.2">
      <c r="A3" s="57"/>
      <c r="B3" s="44"/>
      <c r="C3" s="44"/>
    </row>
    <row r="4" spans="1:3" x14ac:dyDescent="0.2">
      <c r="A4" s="12"/>
      <c r="B4" s="12"/>
      <c r="C4" s="12"/>
    </row>
    <row r="5" spans="1:3" x14ac:dyDescent="0.2">
      <c r="A5" s="58" t="s">
        <v>67</v>
      </c>
      <c r="B5" s="58" t="s">
        <v>60</v>
      </c>
      <c r="C5" s="12"/>
    </row>
    <row r="6" spans="1:3" x14ac:dyDescent="0.2">
      <c r="A6" s="59">
        <v>1</v>
      </c>
      <c r="B6" s="59">
        <v>714</v>
      </c>
      <c r="C6" s="12"/>
    </row>
    <row r="7" spans="1:3" x14ac:dyDescent="0.2">
      <c r="A7" s="59">
        <v>2</v>
      </c>
      <c r="B7" s="59">
        <v>234</v>
      </c>
      <c r="C7" s="12"/>
    </row>
    <row r="8" spans="1:3" x14ac:dyDescent="0.2">
      <c r="A8" s="59">
        <v>3</v>
      </c>
      <c r="B8" s="59">
        <v>254</v>
      </c>
      <c r="C8" s="12"/>
    </row>
    <row r="9" spans="1:3" x14ac:dyDescent="0.2">
      <c r="A9" s="59">
        <v>4</v>
      </c>
      <c r="B9" s="59">
        <v>212</v>
      </c>
      <c r="C9" s="12"/>
    </row>
    <row r="10" spans="1:3" x14ac:dyDescent="0.2">
      <c r="A10" s="12"/>
      <c r="B10" s="12"/>
      <c r="C10" s="1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137" zoomScaleNormal="100" workbookViewId="0"/>
  </sheetViews>
  <sheetFormatPr baseColWidth="10" defaultColWidth="8.6640625" defaultRowHeight="15" x14ac:dyDescent="0.2"/>
  <cols>
    <col min="1" max="16384" width="8.6640625" style="83"/>
  </cols>
  <sheetData>
    <row r="2" spans="2:2" x14ac:dyDescent="0.2">
      <c r="B2" s="82"/>
    </row>
    <row r="89" spans="2:2" ht="19" x14ac:dyDescent="0.25">
      <c r="B89" s="84"/>
    </row>
    <row r="303" spans="2:2" ht="19" x14ac:dyDescent="0.25">
      <c r="B303" s="84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1353B-E2D9-4C5A-AC5F-187F0F91D3FA}">
  <dimension ref="A1:M37"/>
  <sheetViews>
    <sheetView zoomScale="88" workbookViewId="0">
      <selection activeCell="R4" sqref="D2:R4"/>
    </sheetView>
  </sheetViews>
  <sheetFormatPr baseColWidth="10" defaultColWidth="8.83203125" defaultRowHeight="15" x14ac:dyDescent="0.2"/>
  <cols>
    <col min="1" max="1" width="21.5" bestFit="1" customWidth="1"/>
    <col min="2" max="2" width="20.1640625" customWidth="1"/>
    <col min="3" max="3" width="14.5" customWidth="1"/>
    <col min="4" max="4" width="10" bestFit="1" customWidth="1"/>
  </cols>
  <sheetData>
    <row r="1" spans="1:6" x14ac:dyDescent="0.2">
      <c r="A1" t="s">
        <v>1</v>
      </c>
      <c r="B1" s="61" t="s">
        <v>32</v>
      </c>
    </row>
    <row r="3" spans="1:6" ht="22" x14ac:dyDescent="0.25">
      <c r="A3" s="20"/>
      <c r="D3" s="100"/>
    </row>
    <row r="4" spans="1:6" ht="32" x14ac:dyDescent="0.25">
      <c r="A4" s="91" t="s">
        <v>70</v>
      </c>
      <c r="B4" s="66" t="s">
        <v>71</v>
      </c>
      <c r="C4" s="101"/>
      <c r="D4" s="100"/>
    </row>
    <row r="5" spans="1:6" x14ac:dyDescent="0.2">
      <c r="A5" s="2" t="s">
        <v>72</v>
      </c>
      <c r="B5" s="92">
        <v>4.2999999999999997E-2</v>
      </c>
      <c r="C5" s="90"/>
      <c r="D5" s="93"/>
      <c r="F5" s="12"/>
    </row>
    <row r="6" spans="1:6" x14ac:dyDescent="0.2">
      <c r="A6" s="2" t="s">
        <v>73</v>
      </c>
      <c r="B6" s="92">
        <v>5.5E-2</v>
      </c>
      <c r="C6" s="102"/>
      <c r="D6" s="93"/>
    </row>
    <row r="7" spans="1:6" x14ac:dyDescent="0.2">
      <c r="A7" s="2" t="s">
        <v>74</v>
      </c>
      <c r="B7" s="92">
        <v>5.2999999999999999E-2</v>
      </c>
      <c r="C7" s="102"/>
      <c r="D7" s="93"/>
    </row>
    <row r="8" spans="1:6" x14ac:dyDescent="0.2">
      <c r="A8" s="2" t="s">
        <v>75</v>
      </c>
      <c r="B8" s="92">
        <v>5.1999999999999998E-2</v>
      </c>
      <c r="C8" s="102"/>
      <c r="D8" s="93"/>
    </row>
    <row r="9" spans="1:6" x14ac:dyDescent="0.2">
      <c r="A9" s="2" t="s">
        <v>76</v>
      </c>
      <c r="B9" s="92">
        <v>5.2999999999999999E-2</v>
      </c>
      <c r="C9" s="102"/>
      <c r="D9" s="93"/>
    </row>
    <row r="10" spans="1:6" x14ac:dyDescent="0.2">
      <c r="A10" s="2" t="s">
        <v>77</v>
      </c>
      <c r="B10" s="92">
        <v>0.05</v>
      </c>
      <c r="C10" s="102"/>
      <c r="D10" s="93"/>
    </row>
    <row r="11" spans="1:6" x14ac:dyDescent="0.2">
      <c r="A11" s="2" t="s">
        <v>78</v>
      </c>
      <c r="B11" s="92">
        <v>5.2999999999999999E-2</v>
      </c>
      <c r="C11" s="102"/>
      <c r="D11" s="93"/>
    </row>
    <row r="12" spans="1:6" x14ac:dyDescent="0.2">
      <c r="A12" s="2" t="s">
        <v>79</v>
      </c>
      <c r="B12" s="92">
        <v>5.5E-2</v>
      </c>
      <c r="C12" s="102"/>
      <c r="D12" s="93"/>
    </row>
    <row r="13" spans="1:6" x14ac:dyDescent="0.2">
      <c r="A13" s="2" t="s">
        <v>80</v>
      </c>
      <c r="B13" s="92">
        <v>4.2999999999999997E-2</v>
      </c>
      <c r="C13" s="102"/>
      <c r="D13" s="93"/>
    </row>
    <row r="14" spans="1:6" x14ac:dyDescent="0.2">
      <c r="A14" s="2" t="s">
        <v>81</v>
      </c>
      <c r="B14" s="92">
        <v>4.3999999999999997E-2</v>
      </c>
      <c r="C14" s="102"/>
      <c r="D14" s="93"/>
    </row>
    <row r="15" spans="1:6" x14ac:dyDescent="0.2">
      <c r="A15" s="2" t="s">
        <v>82</v>
      </c>
      <c r="B15" s="92">
        <v>5.2999999999999999E-2</v>
      </c>
      <c r="C15" s="102"/>
      <c r="D15" s="93"/>
    </row>
    <row r="16" spans="1:6" x14ac:dyDescent="0.2">
      <c r="A16" s="2" t="s">
        <v>83</v>
      </c>
      <c r="B16" s="92">
        <v>5.3999999999999999E-2</v>
      </c>
      <c r="C16" s="102"/>
      <c r="D16" s="93"/>
    </row>
    <row r="17" spans="1:13" x14ac:dyDescent="0.2">
      <c r="A17" s="2" t="s">
        <v>84</v>
      </c>
      <c r="B17" s="92">
        <v>4.4999999999999998E-2</v>
      </c>
      <c r="C17" s="102"/>
      <c r="D17" s="93"/>
    </row>
    <row r="18" spans="1:13" x14ac:dyDescent="0.2">
      <c r="A18" s="2" t="s">
        <v>85</v>
      </c>
      <c r="B18" s="92">
        <v>5.0999999999999997E-2</v>
      </c>
      <c r="C18" s="102"/>
      <c r="D18" s="93"/>
    </row>
    <row r="19" spans="1:13" x14ac:dyDescent="0.2">
      <c r="A19" s="2" t="s">
        <v>86</v>
      </c>
      <c r="B19" s="92">
        <v>4.8000000000000001E-2</v>
      </c>
      <c r="C19" s="102"/>
      <c r="D19" s="93"/>
    </row>
    <row r="20" spans="1:13" x14ac:dyDescent="0.2">
      <c r="A20" s="2" t="s">
        <v>87</v>
      </c>
      <c r="B20" s="92">
        <v>4.2999999999999997E-2</v>
      </c>
      <c r="C20" s="102"/>
      <c r="D20" s="93"/>
    </row>
    <row r="21" spans="1:13" x14ac:dyDescent="0.2">
      <c r="A21" s="2" t="s">
        <v>88</v>
      </c>
      <c r="B21" s="92">
        <v>4.8000000000000001E-2</v>
      </c>
      <c r="C21" s="102"/>
      <c r="D21" s="93"/>
      <c r="M21" s="12"/>
    </row>
    <row r="22" spans="1:13" x14ac:dyDescent="0.2">
      <c r="A22" s="2" t="s">
        <v>89</v>
      </c>
      <c r="B22" s="92">
        <v>4.4999999999999998E-2</v>
      </c>
      <c r="C22" s="102"/>
      <c r="D22" s="93"/>
      <c r="M22" s="12"/>
    </row>
    <row r="23" spans="1:13" x14ac:dyDescent="0.2">
      <c r="A23" s="2" t="s">
        <v>90</v>
      </c>
      <c r="B23" s="92">
        <v>4.4999999999999998E-2</v>
      </c>
      <c r="C23" s="102"/>
      <c r="D23" s="93"/>
      <c r="M23" s="12"/>
    </row>
    <row r="24" spans="1:13" x14ac:dyDescent="0.2">
      <c r="A24" s="2" t="s">
        <v>91</v>
      </c>
      <c r="B24" s="92">
        <v>4.5999999999999999E-2</v>
      </c>
      <c r="C24" s="102"/>
      <c r="D24" s="93"/>
      <c r="M24" s="12"/>
    </row>
    <row r="26" spans="1:13" x14ac:dyDescent="0.2">
      <c r="D26" s="104"/>
    </row>
    <row r="37" spans="1:2" x14ac:dyDescent="0.2">
      <c r="A37" s="41"/>
      <c r="B37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3A92-0EE3-4558-B59B-285FF30CB249}">
  <dimension ref="A1:G118"/>
  <sheetViews>
    <sheetView workbookViewId="0">
      <selection activeCell="E4" sqref="E4:I9"/>
    </sheetView>
  </sheetViews>
  <sheetFormatPr baseColWidth="10" defaultColWidth="9.1640625" defaultRowHeight="15" x14ac:dyDescent="0.2"/>
  <cols>
    <col min="1" max="1" width="22.1640625" customWidth="1"/>
    <col min="2" max="2" width="20.1640625" bestFit="1" customWidth="1"/>
    <col min="3" max="3" width="10" customWidth="1"/>
    <col min="4" max="4" width="10.1640625" customWidth="1"/>
    <col min="6" max="7" width="11.5" customWidth="1"/>
  </cols>
  <sheetData>
    <row r="1" spans="1:7" x14ac:dyDescent="0.2">
      <c r="A1" t="s">
        <v>33</v>
      </c>
    </row>
    <row r="3" spans="1:7" x14ac:dyDescent="0.2">
      <c r="C3" s="12"/>
      <c r="E3" s="105"/>
    </row>
    <row r="4" spans="1:7" x14ac:dyDescent="0.2">
      <c r="A4" s="63" t="s">
        <v>92</v>
      </c>
      <c r="B4" s="63" t="s">
        <v>93</v>
      </c>
      <c r="C4" s="12"/>
      <c r="E4" s="105"/>
      <c r="F4" s="48"/>
      <c r="G4" s="18"/>
    </row>
    <row r="5" spans="1:7" x14ac:dyDescent="0.2">
      <c r="A5" s="65">
        <v>1</v>
      </c>
      <c r="B5" s="65">
        <v>75</v>
      </c>
      <c r="C5" s="12"/>
      <c r="E5" s="47"/>
    </row>
    <row r="6" spans="1:7" x14ac:dyDescent="0.2">
      <c r="A6" s="65">
        <v>2</v>
      </c>
      <c r="B6" s="65">
        <v>162</v>
      </c>
      <c r="C6" s="12"/>
      <c r="E6" s="47"/>
      <c r="F6" s="105"/>
    </row>
    <row r="7" spans="1:7" x14ac:dyDescent="0.2">
      <c r="A7" s="65">
        <v>3</v>
      </c>
      <c r="B7" s="65">
        <v>105</v>
      </c>
      <c r="C7" s="12"/>
      <c r="E7" s="47"/>
    </row>
    <row r="8" spans="1:7" x14ac:dyDescent="0.2">
      <c r="A8" s="65">
        <v>4</v>
      </c>
      <c r="B8" s="65">
        <v>80</v>
      </c>
      <c r="C8" s="12"/>
      <c r="E8" s="47"/>
    </row>
    <row r="9" spans="1:7" x14ac:dyDescent="0.2">
      <c r="A9" s="65">
        <v>5</v>
      </c>
      <c r="B9" s="65">
        <v>154</v>
      </c>
      <c r="C9" s="12"/>
      <c r="E9" s="47"/>
    </row>
    <row r="10" spans="1:7" x14ac:dyDescent="0.2">
      <c r="A10" s="65">
        <v>6</v>
      </c>
      <c r="B10" s="65">
        <v>36</v>
      </c>
      <c r="C10" s="12"/>
      <c r="E10" s="47"/>
    </row>
    <row r="11" spans="1:7" x14ac:dyDescent="0.2">
      <c r="A11" s="65">
        <v>7</v>
      </c>
      <c r="B11" s="65">
        <v>137</v>
      </c>
      <c r="C11" s="12"/>
      <c r="E11" s="47"/>
    </row>
    <row r="12" spans="1:7" x14ac:dyDescent="0.2">
      <c r="A12" s="65">
        <v>8</v>
      </c>
      <c r="B12" s="65">
        <v>94</v>
      </c>
      <c r="C12" s="12"/>
      <c r="E12" s="47"/>
    </row>
    <row r="13" spans="1:7" x14ac:dyDescent="0.2">
      <c r="A13" s="65">
        <v>9</v>
      </c>
      <c r="B13" s="65">
        <v>97</v>
      </c>
      <c r="C13" s="12"/>
      <c r="E13" s="47"/>
    </row>
    <row r="14" spans="1:7" x14ac:dyDescent="0.2">
      <c r="A14" s="65">
        <v>10</v>
      </c>
      <c r="B14" s="65">
        <v>143</v>
      </c>
      <c r="C14" s="12"/>
      <c r="E14" s="47"/>
    </row>
    <row r="15" spans="1:7" x14ac:dyDescent="0.2">
      <c r="A15" s="65">
        <v>11</v>
      </c>
      <c r="B15" s="65">
        <v>59</v>
      </c>
      <c r="C15" s="12"/>
    </row>
    <row r="16" spans="1:7" x14ac:dyDescent="0.2">
      <c r="A16" s="65">
        <v>12</v>
      </c>
      <c r="B16" s="65">
        <v>116</v>
      </c>
      <c r="C16" s="12"/>
    </row>
    <row r="17" spans="1:4" x14ac:dyDescent="0.2">
      <c r="A17" s="65">
        <v>13</v>
      </c>
      <c r="B17" s="65">
        <v>166</v>
      </c>
      <c r="C17" s="12"/>
    </row>
    <row r="18" spans="1:4" x14ac:dyDescent="0.2">
      <c r="A18" s="65">
        <v>14</v>
      </c>
      <c r="B18" s="65">
        <v>11</v>
      </c>
      <c r="C18" s="12"/>
      <c r="D18" s="46"/>
    </row>
    <row r="19" spans="1:4" x14ac:dyDescent="0.2">
      <c r="A19" s="65">
        <v>15</v>
      </c>
      <c r="B19" s="65">
        <v>135</v>
      </c>
      <c r="D19" s="45"/>
    </row>
    <row r="20" spans="1:4" x14ac:dyDescent="0.2">
      <c r="A20" s="65">
        <v>16</v>
      </c>
      <c r="B20" s="65">
        <v>92</v>
      </c>
      <c r="D20" s="45"/>
    </row>
    <row r="21" spans="1:4" x14ac:dyDescent="0.2">
      <c r="A21" s="65">
        <v>17</v>
      </c>
      <c r="B21" s="65">
        <v>88</v>
      </c>
      <c r="D21" s="45"/>
    </row>
    <row r="22" spans="1:4" x14ac:dyDescent="0.2">
      <c r="A22" s="65">
        <v>18</v>
      </c>
      <c r="B22" s="65">
        <v>142</v>
      </c>
      <c r="D22" s="45"/>
    </row>
    <row r="23" spans="1:4" x14ac:dyDescent="0.2">
      <c r="A23" s="65">
        <v>19</v>
      </c>
      <c r="B23" s="65">
        <v>20</v>
      </c>
      <c r="D23" s="45"/>
    </row>
    <row r="24" spans="1:4" x14ac:dyDescent="0.2">
      <c r="A24" s="65">
        <v>20</v>
      </c>
      <c r="B24" s="65">
        <v>10</v>
      </c>
      <c r="D24" s="45"/>
    </row>
    <row r="25" spans="1:4" x14ac:dyDescent="0.2">
      <c r="A25" s="65">
        <v>21</v>
      </c>
      <c r="B25" s="65">
        <v>47</v>
      </c>
      <c r="D25" s="45"/>
    </row>
    <row r="26" spans="1:4" x14ac:dyDescent="0.2">
      <c r="A26" s="65">
        <v>22</v>
      </c>
      <c r="B26" s="65">
        <v>22</v>
      </c>
      <c r="D26" s="45"/>
    </row>
    <row r="27" spans="1:4" x14ac:dyDescent="0.2">
      <c r="A27" s="65">
        <v>23</v>
      </c>
      <c r="B27" s="65">
        <v>93</v>
      </c>
      <c r="D27" s="45"/>
    </row>
    <row r="28" spans="1:4" x14ac:dyDescent="0.2">
      <c r="A28" s="65">
        <v>24</v>
      </c>
      <c r="B28" s="65">
        <v>50</v>
      </c>
      <c r="D28" s="45"/>
    </row>
    <row r="29" spans="1:4" x14ac:dyDescent="0.2">
      <c r="B29" s="45"/>
    </row>
    <row r="30" spans="1:4" x14ac:dyDescent="0.2">
      <c r="B30" s="45"/>
    </row>
    <row r="31" spans="1:4" x14ac:dyDescent="0.2">
      <c r="B31" s="45"/>
    </row>
    <row r="32" spans="1:4" x14ac:dyDescent="0.2">
      <c r="B32" s="45"/>
    </row>
    <row r="33" spans="2:2" x14ac:dyDescent="0.2">
      <c r="B33" s="45"/>
    </row>
    <row r="34" spans="2:2" x14ac:dyDescent="0.2">
      <c r="B34" s="45"/>
    </row>
    <row r="35" spans="2:2" x14ac:dyDescent="0.2">
      <c r="B35" s="45"/>
    </row>
    <row r="36" spans="2:2" x14ac:dyDescent="0.2">
      <c r="B36" s="45"/>
    </row>
    <row r="37" spans="2:2" x14ac:dyDescent="0.2">
      <c r="B37" s="45"/>
    </row>
    <row r="38" spans="2:2" x14ac:dyDescent="0.2">
      <c r="B38" s="45"/>
    </row>
    <row r="39" spans="2:2" x14ac:dyDescent="0.2">
      <c r="B39" s="45"/>
    </row>
    <row r="40" spans="2:2" x14ac:dyDescent="0.2">
      <c r="B40" s="45"/>
    </row>
    <row r="41" spans="2:2" x14ac:dyDescent="0.2">
      <c r="B41" s="45"/>
    </row>
    <row r="42" spans="2:2" x14ac:dyDescent="0.2">
      <c r="B42" s="45"/>
    </row>
    <row r="43" spans="2:2" x14ac:dyDescent="0.2">
      <c r="B43" s="45"/>
    </row>
    <row r="44" spans="2:2" x14ac:dyDescent="0.2">
      <c r="B44" s="45"/>
    </row>
    <row r="45" spans="2:2" x14ac:dyDescent="0.2">
      <c r="B45" s="45"/>
    </row>
    <row r="46" spans="2:2" x14ac:dyDescent="0.2">
      <c r="B46" s="45"/>
    </row>
    <row r="47" spans="2:2" x14ac:dyDescent="0.2">
      <c r="B47" s="45"/>
    </row>
    <row r="48" spans="2:2" x14ac:dyDescent="0.2">
      <c r="B48" s="45"/>
    </row>
    <row r="49" spans="2:2" x14ac:dyDescent="0.2">
      <c r="B49" s="45"/>
    </row>
    <row r="50" spans="2:2" x14ac:dyDescent="0.2">
      <c r="B50" s="45"/>
    </row>
    <row r="51" spans="2:2" x14ac:dyDescent="0.2">
      <c r="B51" s="45"/>
    </row>
    <row r="52" spans="2:2" x14ac:dyDescent="0.2">
      <c r="B52" s="45"/>
    </row>
    <row r="53" spans="2:2" x14ac:dyDescent="0.2">
      <c r="B53" s="45"/>
    </row>
    <row r="54" spans="2:2" x14ac:dyDescent="0.2">
      <c r="B54" s="45"/>
    </row>
    <row r="55" spans="2:2" x14ac:dyDescent="0.2">
      <c r="B55" s="45"/>
    </row>
    <row r="56" spans="2:2" x14ac:dyDescent="0.2">
      <c r="B56" s="45"/>
    </row>
    <row r="57" spans="2:2" x14ac:dyDescent="0.2">
      <c r="B57" s="45"/>
    </row>
    <row r="58" spans="2:2" x14ac:dyDescent="0.2">
      <c r="B58" s="45"/>
    </row>
    <row r="59" spans="2:2" x14ac:dyDescent="0.2">
      <c r="B59" s="45"/>
    </row>
    <row r="60" spans="2:2" x14ac:dyDescent="0.2">
      <c r="B60" s="45"/>
    </row>
    <row r="61" spans="2:2" x14ac:dyDescent="0.2">
      <c r="B61" s="45"/>
    </row>
    <row r="62" spans="2:2" x14ac:dyDescent="0.2">
      <c r="B62" s="45"/>
    </row>
    <row r="63" spans="2:2" x14ac:dyDescent="0.2">
      <c r="B63" s="45"/>
    </row>
    <row r="64" spans="2:2" x14ac:dyDescent="0.2">
      <c r="B64" s="45"/>
    </row>
    <row r="65" spans="2:2" x14ac:dyDescent="0.2">
      <c r="B65" s="45"/>
    </row>
    <row r="66" spans="2:2" x14ac:dyDescent="0.2">
      <c r="B66" s="45"/>
    </row>
    <row r="67" spans="2:2" x14ac:dyDescent="0.2">
      <c r="B67" s="45"/>
    </row>
    <row r="68" spans="2:2" x14ac:dyDescent="0.2">
      <c r="B68" s="45"/>
    </row>
    <row r="69" spans="2:2" x14ac:dyDescent="0.2">
      <c r="B69" s="45"/>
    </row>
    <row r="70" spans="2:2" x14ac:dyDescent="0.2">
      <c r="B70" s="45"/>
    </row>
    <row r="71" spans="2:2" x14ac:dyDescent="0.2">
      <c r="B71" s="45"/>
    </row>
    <row r="72" spans="2:2" x14ac:dyDescent="0.2">
      <c r="B72" s="45"/>
    </row>
    <row r="73" spans="2:2" x14ac:dyDescent="0.2">
      <c r="B73" s="45"/>
    </row>
    <row r="74" spans="2:2" x14ac:dyDescent="0.2">
      <c r="B74" s="45"/>
    </row>
    <row r="75" spans="2:2" x14ac:dyDescent="0.2">
      <c r="B75" s="45"/>
    </row>
    <row r="76" spans="2:2" x14ac:dyDescent="0.2">
      <c r="B76" s="45"/>
    </row>
    <row r="77" spans="2:2" x14ac:dyDescent="0.2">
      <c r="B77" s="45"/>
    </row>
    <row r="78" spans="2:2" x14ac:dyDescent="0.2">
      <c r="B78" s="45"/>
    </row>
    <row r="79" spans="2:2" x14ac:dyDescent="0.2">
      <c r="B79" s="45"/>
    </row>
    <row r="80" spans="2:2" x14ac:dyDescent="0.2">
      <c r="B80" s="45"/>
    </row>
    <row r="81" spans="2:2" x14ac:dyDescent="0.2">
      <c r="B81" s="45"/>
    </row>
    <row r="82" spans="2:2" x14ac:dyDescent="0.2">
      <c r="B82" s="45"/>
    </row>
    <row r="83" spans="2:2" x14ac:dyDescent="0.2">
      <c r="B83" s="45"/>
    </row>
    <row r="84" spans="2:2" x14ac:dyDescent="0.2">
      <c r="B84" s="45"/>
    </row>
    <row r="85" spans="2:2" x14ac:dyDescent="0.2">
      <c r="B85" s="45"/>
    </row>
    <row r="86" spans="2:2" x14ac:dyDescent="0.2">
      <c r="B86" s="45"/>
    </row>
    <row r="87" spans="2:2" x14ac:dyDescent="0.2">
      <c r="B87" s="45"/>
    </row>
    <row r="88" spans="2:2" x14ac:dyDescent="0.2">
      <c r="B88" s="45"/>
    </row>
    <row r="89" spans="2:2" x14ac:dyDescent="0.2">
      <c r="B89" s="45"/>
    </row>
    <row r="90" spans="2:2" x14ac:dyDescent="0.2">
      <c r="B90" s="45"/>
    </row>
    <row r="91" spans="2:2" x14ac:dyDescent="0.2">
      <c r="B91" s="45"/>
    </row>
    <row r="92" spans="2:2" x14ac:dyDescent="0.2">
      <c r="B92" s="45"/>
    </row>
    <row r="93" spans="2:2" x14ac:dyDescent="0.2">
      <c r="B93" s="45"/>
    </row>
    <row r="94" spans="2:2" x14ac:dyDescent="0.2">
      <c r="B94" s="45"/>
    </row>
    <row r="95" spans="2:2" x14ac:dyDescent="0.2">
      <c r="B95" s="45"/>
    </row>
    <row r="96" spans="2:2" x14ac:dyDescent="0.2">
      <c r="B96" s="45"/>
    </row>
    <row r="97" spans="2:4" x14ac:dyDescent="0.2">
      <c r="B97" s="45"/>
    </row>
    <row r="98" spans="2:4" x14ac:dyDescent="0.2">
      <c r="B98" s="45"/>
    </row>
    <row r="99" spans="2:4" x14ac:dyDescent="0.2">
      <c r="B99" s="45"/>
    </row>
    <row r="100" spans="2:4" x14ac:dyDescent="0.2">
      <c r="B100" s="45"/>
    </row>
    <row r="101" spans="2:4" x14ac:dyDescent="0.2">
      <c r="B101" s="45"/>
    </row>
    <row r="102" spans="2:4" x14ac:dyDescent="0.2">
      <c r="B102" s="45"/>
    </row>
    <row r="103" spans="2:4" x14ac:dyDescent="0.2">
      <c r="B103" s="45"/>
    </row>
    <row r="104" spans="2:4" x14ac:dyDescent="0.2">
      <c r="B104" s="45"/>
    </row>
    <row r="105" spans="2:4" x14ac:dyDescent="0.2">
      <c r="D105" s="45"/>
    </row>
    <row r="106" spans="2:4" x14ac:dyDescent="0.2">
      <c r="D106" s="45"/>
    </row>
    <row r="107" spans="2:4" x14ac:dyDescent="0.2">
      <c r="D107" s="45"/>
    </row>
    <row r="108" spans="2:4" x14ac:dyDescent="0.2">
      <c r="D108" s="45"/>
    </row>
    <row r="109" spans="2:4" x14ac:dyDescent="0.2">
      <c r="D109" s="45"/>
    </row>
    <row r="110" spans="2:4" x14ac:dyDescent="0.2">
      <c r="D110" s="45"/>
    </row>
    <row r="111" spans="2:4" x14ac:dyDescent="0.2">
      <c r="D111" s="45"/>
    </row>
    <row r="112" spans="2:4" x14ac:dyDescent="0.2">
      <c r="D112" s="45"/>
    </row>
    <row r="113" spans="4:4" x14ac:dyDescent="0.2">
      <c r="D113" s="45"/>
    </row>
    <row r="114" spans="4:4" x14ac:dyDescent="0.2">
      <c r="D114" s="45"/>
    </row>
    <row r="115" spans="4:4" x14ac:dyDescent="0.2">
      <c r="D115" s="45"/>
    </row>
    <row r="116" spans="4:4" x14ac:dyDescent="0.2">
      <c r="D116" s="45"/>
    </row>
    <row r="117" spans="4:4" x14ac:dyDescent="0.2">
      <c r="D117" s="45"/>
    </row>
    <row r="118" spans="4:4" x14ac:dyDescent="0.2">
      <c r="D118" s="45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4FA7D-B91D-42CD-BA2D-07D34A167F96}">
  <dimension ref="A1:H24"/>
  <sheetViews>
    <sheetView zoomScaleNormal="100" workbookViewId="0"/>
  </sheetViews>
  <sheetFormatPr baseColWidth="10" defaultColWidth="8.83203125" defaultRowHeight="15" x14ac:dyDescent="0.2"/>
  <cols>
    <col min="1" max="1" width="23.5" customWidth="1"/>
    <col min="2" max="2" width="13" customWidth="1"/>
    <col min="3" max="3" width="12.5" customWidth="1"/>
    <col min="4" max="4" width="14.5" customWidth="1"/>
    <col min="5" max="5" width="36" customWidth="1"/>
    <col min="6" max="6" width="17.83203125" customWidth="1"/>
    <col min="7" max="8" width="13.83203125" customWidth="1"/>
    <col min="9" max="9" width="14.83203125" customWidth="1"/>
    <col min="10" max="10" width="11.1640625" customWidth="1"/>
    <col min="11" max="11" width="13.83203125" customWidth="1"/>
    <col min="12" max="12" width="11.1640625" customWidth="1"/>
    <col min="13" max="25" width="7.5" customWidth="1"/>
    <col min="26" max="26" width="11.1640625" bestFit="1" customWidth="1"/>
  </cols>
  <sheetData>
    <row r="1" spans="1:8" x14ac:dyDescent="0.2">
      <c r="A1" t="s">
        <v>2</v>
      </c>
    </row>
    <row r="4" spans="1:8" ht="33" thickBot="1" x14ac:dyDescent="0.25">
      <c r="A4" s="64" t="s">
        <v>34</v>
      </c>
      <c r="B4" s="10" t="s">
        <v>35</v>
      </c>
      <c r="C4" s="10" t="s">
        <v>94</v>
      </c>
      <c r="E4" s="20"/>
      <c r="F4" s="42"/>
    </row>
    <row r="5" spans="1:8" x14ac:dyDescent="0.2">
      <c r="A5" s="9">
        <v>1</v>
      </c>
      <c r="B5" s="8">
        <v>32</v>
      </c>
      <c r="C5" s="8">
        <v>180</v>
      </c>
      <c r="D5" s="41"/>
      <c r="E5" s="41"/>
      <c r="F5" s="41"/>
      <c r="G5" s="41"/>
      <c r="H5" s="41"/>
    </row>
    <row r="6" spans="1:8" x14ac:dyDescent="0.2">
      <c r="A6" s="6">
        <v>2</v>
      </c>
      <c r="B6" s="7">
        <v>38</v>
      </c>
      <c r="C6" s="7">
        <v>240</v>
      </c>
      <c r="D6" s="12"/>
      <c r="E6" s="12"/>
      <c r="F6" s="12"/>
      <c r="G6" s="12"/>
      <c r="H6" s="12"/>
    </row>
    <row r="7" spans="1:8" x14ac:dyDescent="0.2">
      <c r="A7" s="6">
        <v>3</v>
      </c>
      <c r="B7" s="7">
        <v>57</v>
      </c>
      <c r="C7" s="7">
        <v>360</v>
      </c>
      <c r="D7" s="12"/>
      <c r="E7" s="12"/>
      <c r="F7" s="12"/>
      <c r="G7" s="12"/>
      <c r="H7" s="12"/>
    </row>
    <row r="8" spans="1:8" x14ac:dyDescent="0.2">
      <c r="A8" s="6">
        <v>4</v>
      </c>
      <c r="B8" s="7">
        <v>52</v>
      </c>
      <c r="C8" s="7">
        <v>300</v>
      </c>
      <c r="D8" s="12"/>
      <c r="E8" s="12"/>
      <c r="F8" s="12"/>
      <c r="G8" s="12"/>
      <c r="H8" s="12"/>
    </row>
    <row r="9" spans="1:8" x14ac:dyDescent="0.2">
      <c r="A9" s="9">
        <v>5</v>
      </c>
      <c r="B9" s="7">
        <v>43</v>
      </c>
      <c r="C9" s="7">
        <v>268</v>
      </c>
      <c r="D9" s="12"/>
      <c r="E9" s="12"/>
      <c r="F9" s="12"/>
      <c r="G9" s="12"/>
      <c r="H9" s="12"/>
    </row>
    <row r="10" spans="1:8" x14ac:dyDescent="0.2">
      <c r="A10" s="6">
        <v>6</v>
      </c>
      <c r="B10" s="7">
        <v>24</v>
      </c>
      <c r="C10" s="7">
        <v>120</v>
      </c>
      <c r="D10" s="12"/>
      <c r="E10" s="12"/>
      <c r="F10" s="12"/>
      <c r="G10" s="12"/>
      <c r="H10" s="12"/>
    </row>
    <row r="11" spans="1:8" x14ac:dyDescent="0.2">
      <c r="A11" s="6">
        <v>7</v>
      </c>
      <c r="B11" s="7">
        <v>62</v>
      </c>
      <c r="C11" s="7">
        <v>420</v>
      </c>
      <c r="D11" s="12"/>
      <c r="E11" s="12"/>
      <c r="F11" s="12"/>
      <c r="G11" s="12"/>
      <c r="H11" s="12"/>
    </row>
    <row r="12" spans="1:8" x14ac:dyDescent="0.2">
      <c r="A12" s="6">
        <v>8</v>
      </c>
      <c r="B12" s="7">
        <v>57</v>
      </c>
      <c r="C12" s="7">
        <v>390</v>
      </c>
      <c r="D12" s="12"/>
      <c r="E12" s="12"/>
      <c r="F12" s="12"/>
      <c r="G12" s="12"/>
      <c r="H12" s="12"/>
    </row>
    <row r="13" spans="1:8" x14ac:dyDescent="0.2">
      <c r="A13" s="9">
        <v>9</v>
      </c>
      <c r="B13" s="7">
        <v>38</v>
      </c>
      <c r="C13" s="7">
        <v>210</v>
      </c>
      <c r="D13" s="12"/>
      <c r="E13" s="12"/>
      <c r="F13" s="12"/>
      <c r="G13" s="12"/>
      <c r="H13" s="12"/>
    </row>
    <row r="14" spans="1:8" x14ac:dyDescent="0.2">
      <c r="A14" s="6">
        <v>10</v>
      </c>
      <c r="B14" s="7">
        <v>32</v>
      </c>
      <c r="C14" s="7">
        <v>180</v>
      </c>
      <c r="D14" s="12"/>
      <c r="E14" s="12"/>
      <c r="F14" s="12"/>
      <c r="G14" s="12"/>
      <c r="H14" s="12"/>
    </row>
    <row r="15" spans="1:8" x14ac:dyDescent="0.2">
      <c r="A15" s="6">
        <v>11</v>
      </c>
      <c r="B15" s="7">
        <v>69</v>
      </c>
      <c r="C15" s="7">
        <v>450</v>
      </c>
    </row>
    <row r="16" spans="1:8" x14ac:dyDescent="0.2">
      <c r="A16" s="6">
        <v>12</v>
      </c>
      <c r="B16" s="7">
        <v>38</v>
      </c>
      <c r="C16" s="7">
        <v>222</v>
      </c>
      <c r="D16" s="40"/>
      <c r="E16" s="40"/>
      <c r="G16" s="39"/>
      <c r="H16" s="37"/>
    </row>
    <row r="17" spans="1:8" x14ac:dyDescent="0.2">
      <c r="A17" s="9">
        <v>13</v>
      </c>
      <c r="B17" s="7">
        <v>52</v>
      </c>
      <c r="C17" s="7">
        <v>268</v>
      </c>
      <c r="D17" s="40"/>
      <c r="E17" s="40"/>
      <c r="G17" s="39"/>
      <c r="H17" s="37"/>
    </row>
    <row r="18" spans="1:8" x14ac:dyDescent="0.2">
      <c r="A18" s="6">
        <v>14</v>
      </c>
      <c r="B18" s="7">
        <v>57</v>
      </c>
      <c r="C18" s="7">
        <v>330</v>
      </c>
      <c r="D18" s="40"/>
      <c r="E18" s="40"/>
      <c r="G18" s="38"/>
      <c r="H18" s="37"/>
    </row>
    <row r="19" spans="1:8" x14ac:dyDescent="0.2">
      <c r="A19" s="6">
        <v>15</v>
      </c>
      <c r="B19" s="7">
        <v>43</v>
      </c>
      <c r="C19" s="7">
        <v>240</v>
      </c>
      <c r="G19" s="38"/>
      <c r="H19" s="37"/>
    </row>
    <row r="20" spans="1:8" x14ac:dyDescent="0.2">
      <c r="A20" s="6">
        <v>16</v>
      </c>
      <c r="B20" s="7">
        <v>62</v>
      </c>
      <c r="C20" s="7">
        <v>390</v>
      </c>
    </row>
    <row r="21" spans="1:8" x14ac:dyDescent="0.2">
      <c r="A21" s="9">
        <v>17</v>
      </c>
      <c r="B21" s="7">
        <v>69</v>
      </c>
      <c r="C21" s="7">
        <v>420</v>
      </c>
    </row>
    <row r="22" spans="1:8" x14ac:dyDescent="0.2">
      <c r="A22" s="6">
        <v>18</v>
      </c>
      <c r="B22" s="7">
        <v>75</v>
      </c>
      <c r="C22" s="7">
        <v>450</v>
      </c>
    </row>
    <row r="23" spans="1:8" x14ac:dyDescent="0.2">
      <c r="A23" s="6">
        <v>19</v>
      </c>
      <c r="B23" s="7">
        <v>43</v>
      </c>
      <c r="C23" s="7">
        <v>240</v>
      </c>
    </row>
    <row r="24" spans="1:8" x14ac:dyDescent="0.2">
      <c r="A24" s="6">
        <v>20</v>
      </c>
      <c r="B24" s="7">
        <v>52</v>
      </c>
      <c r="C24" s="7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1A73-76C3-46D0-96C5-6E424AE44257}">
  <dimension ref="A1:T19"/>
  <sheetViews>
    <sheetView workbookViewId="0">
      <selection activeCell="B23" sqref="B23"/>
    </sheetView>
  </sheetViews>
  <sheetFormatPr baseColWidth="10" defaultColWidth="9.1640625" defaultRowHeight="15" x14ac:dyDescent="0.2"/>
  <cols>
    <col min="1" max="1" width="9.1640625" style="22"/>
    <col min="2" max="2" width="22.1640625" style="22" customWidth="1"/>
    <col min="3" max="3" width="11.1640625" style="22" customWidth="1"/>
    <col min="4" max="4" width="11.1640625" style="22" bestFit="1" customWidth="1"/>
    <col min="5" max="16384" width="9.1640625" style="22"/>
  </cols>
  <sheetData>
    <row r="1" spans="1:20" x14ac:dyDescent="0.2">
      <c r="A1" t="s">
        <v>2</v>
      </c>
      <c r="B1" s="61" t="s">
        <v>32</v>
      </c>
    </row>
    <row r="3" spans="1:20" ht="22" x14ac:dyDescent="0.25">
      <c r="A3" s="20"/>
      <c r="B3"/>
      <c r="C3" s="34"/>
      <c r="D3" s="25"/>
      <c r="E3" s="25"/>
      <c r="G3" s="100" t="s">
        <v>98</v>
      </c>
      <c r="H3"/>
      <c r="I3"/>
      <c r="J3"/>
      <c r="K3"/>
      <c r="L3"/>
      <c r="M3"/>
      <c r="N3"/>
      <c r="O3"/>
      <c r="P3"/>
      <c r="Q3"/>
      <c r="R3"/>
      <c r="S3"/>
      <c r="T3"/>
    </row>
    <row r="4" spans="1:20" ht="48" x14ac:dyDescent="0.25">
      <c r="A4" s="66" t="s">
        <v>3</v>
      </c>
      <c r="B4" s="66" t="s">
        <v>95</v>
      </c>
      <c r="C4" s="106" t="s">
        <v>103</v>
      </c>
      <c r="G4" s="100" t="s">
        <v>97</v>
      </c>
      <c r="H4"/>
      <c r="I4"/>
      <c r="J4"/>
      <c r="K4"/>
      <c r="L4"/>
      <c r="M4"/>
      <c r="N4"/>
      <c r="O4"/>
      <c r="P4"/>
      <c r="Q4"/>
      <c r="R4"/>
      <c r="S4"/>
      <c r="T4"/>
    </row>
    <row r="5" spans="1:20" x14ac:dyDescent="0.2">
      <c r="A5" s="89">
        <v>2015</v>
      </c>
      <c r="B5" s="89">
        <v>148</v>
      </c>
      <c r="C5" s="34" t="s">
        <v>99</v>
      </c>
    </row>
    <row r="6" spans="1:20" x14ac:dyDescent="0.2">
      <c r="A6" s="89">
        <v>2016</v>
      </c>
      <c r="B6" s="89">
        <v>165</v>
      </c>
      <c r="C6" s="107">
        <f>GEOMEAN(B6/B5)</f>
        <v>1.1148648648648649</v>
      </c>
    </row>
    <row r="7" spans="1:20" x14ac:dyDescent="0.2">
      <c r="A7" s="89">
        <v>2017</v>
      </c>
      <c r="B7" s="89">
        <v>180</v>
      </c>
      <c r="C7" s="107">
        <f t="shared" ref="C7:C11" si="0">GEOMEAN(B7/B6)</f>
        <v>1.0909090909090908</v>
      </c>
    </row>
    <row r="8" spans="1:20" x14ac:dyDescent="0.2">
      <c r="A8" s="89">
        <v>2018</v>
      </c>
      <c r="B8" s="89">
        <v>200</v>
      </c>
      <c r="C8" s="107">
        <f t="shared" si="0"/>
        <v>1.1111111111111112</v>
      </c>
    </row>
    <row r="9" spans="1:20" x14ac:dyDescent="0.2">
      <c r="A9" s="89">
        <v>2019</v>
      </c>
      <c r="B9" s="89">
        <v>225</v>
      </c>
      <c r="C9" s="107">
        <f t="shared" si="0"/>
        <v>1.125</v>
      </c>
    </row>
    <row r="10" spans="1:20" x14ac:dyDescent="0.2">
      <c r="A10" s="89">
        <v>2020</v>
      </c>
      <c r="B10" s="89">
        <v>240</v>
      </c>
      <c r="C10" s="107">
        <f t="shared" si="0"/>
        <v>1.0666666666666667</v>
      </c>
    </row>
    <row r="11" spans="1:20" x14ac:dyDescent="0.2">
      <c r="A11" s="89">
        <v>2021</v>
      </c>
      <c r="B11" s="89">
        <v>260</v>
      </c>
      <c r="C11" s="107">
        <f t="shared" si="0"/>
        <v>1.0833333333333333</v>
      </c>
      <c r="E11"/>
    </row>
    <row r="12" spans="1:20" x14ac:dyDescent="0.2">
      <c r="A12"/>
      <c r="C12" s="19"/>
      <c r="D12" s="19"/>
    </row>
    <row r="13" spans="1:20" x14ac:dyDescent="0.2">
      <c r="A13" s="31"/>
      <c r="B13" s="108" t="s">
        <v>104</v>
      </c>
      <c r="C13" s="109">
        <f>GEOMEAN(C6:C11)-1</f>
        <v>9.8462593086180661E-2</v>
      </c>
      <c r="D13" s="33"/>
      <c r="E13"/>
      <c r="P13" s="19"/>
    </row>
    <row r="15" spans="1:20" x14ac:dyDescent="0.2">
      <c r="A15"/>
      <c r="B15" s="108" t="s">
        <v>105</v>
      </c>
      <c r="C15" s="19"/>
      <c r="D15" s="19"/>
    </row>
    <row r="16" spans="1:20" x14ac:dyDescent="0.2">
      <c r="D16" s="32"/>
      <c r="E16"/>
      <c r="P16" s="19"/>
    </row>
    <row r="17" spans="1:2" x14ac:dyDescent="0.2">
      <c r="A17"/>
    </row>
    <row r="18" spans="1:2" x14ac:dyDescent="0.2">
      <c r="A18" s="31"/>
      <c r="B18"/>
    </row>
    <row r="19" spans="1:2" x14ac:dyDescent="0.2">
      <c r="A19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0"/>
  <sheetViews>
    <sheetView workbookViewId="0">
      <selection activeCell="H32" sqref="H32"/>
    </sheetView>
  </sheetViews>
  <sheetFormatPr baseColWidth="10" defaultColWidth="8.83203125" defaultRowHeight="15" x14ac:dyDescent="0.2"/>
  <cols>
    <col min="1" max="1" width="24.5" customWidth="1"/>
    <col min="2" max="2" width="15.83203125" customWidth="1"/>
    <col min="5" max="5" width="17" customWidth="1"/>
  </cols>
  <sheetData>
    <row r="1" spans="1:12" x14ac:dyDescent="0.2">
      <c r="A1" t="s">
        <v>29</v>
      </c>
    </row>
    <row r="4" spans="1:12" x14ac:dyDescent="0.2">
      <c r="A4" s="20"/>
      <c r="E4" s="105" t="s">
        <v>100</v>
      </c>
    </row>
    <row r="5" spans="1:12" ht="17" thickBot="1" x14ac:dyDescent="0.25">
      <c r="A5" s="10" t="s">
        <v>36</v>
      </c>
      <c r="B5" s="10" t="s">
        <v>57</v>
      </c>
      <c r="E5" s="105" t="s">
        <v>101</v>
      </c>
    </row>
    <row r="6" spans="1:12" x14ac:dyDescent="0.2">
      <c r="A6" s="9" t="s">
        <v>37</v>
      </c>
      <c r="B6" s="4">
        <v>720</v>
      </c>
      <c r="E6" s="105" t="s">
        <v>102</v>
      </c>
    </row>
    <row r="7" spans="1:12" x14ac:dyDescent="0.2">
      <c r="A7" s="6" t="s">
        <v>38</v>
      </c>
      <c r="B7" s="2">
        <v>680</v>
      </c>
      <c r="D7" s="36"/>
      <c r="E7" s="105" t="s">
        <v>106</v>
      </c>
      <c r="L7" s="12"/>
    </row>
    <row r="8" spans="1:12" x14ac:dyDescent="0.2">
      <c r="A8" s="6" t="s">
        <v>39</v>
      </c>
      <c r="B8" s="2">
        <v>650</v>
      </c>
      <c r="E8" s="105" t="s">
        <v>107</v>
      </c>
    </row>
    <row r="9" spans="1:12" x14ac:dyDescent="0.2">
      <c r="A9" s="6" t="s">
        <v>40</v>
      </c>
      <c r="B9" s="2">
        <v>600</v>
      </c>
      <c r="E9" s="105"/>
    </row>
    <row r="10" spans="1:12" x14ac:dyDescent="0.2">
      <c r="A10" s="6" t="s">
        <v>41</v>
      </c>
      <c r="B10" s="2">
        <v>580</v>
      </c>
      <c r="D10" s="36"/>
      <c r="L10" s="12"/>
    </row>
    <row r="11" spans="1:12" x14ac:dyDescent="0.2">
      <c r="A11" s="6" t="s">
        <v>42</v>
      </c>
      <c r="B11" s="2">
        <v>560</v>
      </c>
      <c r="D11" s="36"/>
    </row>
    <row r="12" spans="1:12" x14ac:dyDescent="0.2">
      <c r="A12" s="6" t="s">
        <v>43</v>
      </c>
      <c r="B12" s="2">
        <v>530</v>
      </c>
      <c r="E12" t="s">
        <v>8</v>
      </c>
      <c r="F12">
        <f>_xlfn.QUARTILE.INC(B6:B25,1)</f>
        <v>345</v>
      </c>
      <c r="H12" t="s">
        <v>112</v>
      </c>
    </row>
    <row r="13" spans="1:12" x14ac:dyDescent="0.2">
      <c r="A13" s="6" t="s">
        <v>44</v>
      </c>
      <c r="B13" s="2">
        <v>500</v>
      </c>
      <c r="D13" s="36"/>
      <c r="L13" s="12"/>
    </row>
    <row r="14" spans="1:12" x14ac:dyDescent="0.2">
      <c r="A14" s="6" t="s">
        <v>45</v>
      </c>
      <c r="B14" s="2">
        <v>470</v>
      </c>
      <c r="E14" t="s">
        <v>9</v>
      </c>
      <c r="F14">
        <f>AVERAGE(B6:B25)</f>
        <v>457</v>
      </c>
      <c r="H14" t="s">
        <v>113</v>
      </c>
    </row>
    <row r="15" spans="1:12" x14ac:dyDescent="0.2">
      <c r="A15" s="6" t="s">
        <v>46</v>
      </c>
      <c r="B15" s="2">
        <v>450</v>
      </c>
    </row>
    <row r="16" spans="1:12" x14ac:dyDescent="0.2">
      <c r="A16" s="6" t="s">
        <v>47</v>
      </c>
      <c r="B16" s="2">
        <v>430</v>
      </c>
      <c r="D16" s="36"/>
      <c r="E16" t="s">
        <v>109</v>
      </c>
      <c r="F16">
        <f>STDEVP(B6:B25)</f>
        <v>137.77155003846042</v>
      </c>
      <c r="G16" t="s">
        <v>110</v>
      </c>
      <c r="L16" s="12"/>
    </row>
    <row r="17" spans="1:12" x14ac:dyDescent="0.2">
      <c r="A17" s="6" t="s">
        <v>48</v>
      </c>
      <c r="B17" s="2">
        <v>410</v>
      </c>
    </row>
    <row r="18" spans="1:12" x14ac:dyDescent="0.2">
      <c r="A18" s="6" t="s">
        <v>49</v>
      </c>
      <c r="B18" s="2">
        <v>390</v>
      </c>
      <c r="E18" t="s">
        <v>108</v>
      </c>
      <c r="F18" s="103">
        <f>F16/F14</f>
        <v>0.30146947492004467</v>
      </c>
      <c r="H18" t="s">
        <v>114</v>
      </c>
    </row>
    <row r="19" spans="1:12" x14ac:dyDescent="0.2">
      <c r="A19" s="6" t="s">
        <v>50</v>
      </c>
      <c r="B19" s="2">
        <v>370</v>
      </c>
      <c r="D19" s="36"/>
      <c r="L19" s="12"/>
    </row>
    <row r="20" spans="1:12" x14ac:dyDescent="0.2">
      <c r="A20" s="6" t="s">
        <v>51</v>
      </c>
      <c r="B20" s="2">
        <v>350</v>
      </c>
    </row>
    <row r="21" spans="1:12" x14ac:dyDescent="0.2">
      <c r="A21" s="6" t="s">
        <v>52</v>
      </c>
      <c r="B21" s="2">
        <v>330</v>
      </c>
      <c r="E21" t="s">
        <v>11</v>
      </c>
      <c r="F21">
        <f>PERCENTILE(B6:B25,90%)</f>
        <v>653</v>
      </c>
      <c r="H21" t="s">
        <v>117</v>
      </c>
    </row>
    <row r="22" spans="1:12" x14ac:dyDescent="0.2">
      <c r="A22" s="6" t="s">
        <v>53</v>
      </c>
      <c r="B22" s="2">
        <v>310</v>
      </c>
      <c r="L22" s="12"/>
    </row>
    <row r="23" spans="1:12" x14ac:dyDescent="0.2">
      <c r="A23" s="6" t="s">
        <v>54</v>
      </c>
      <c r="B23" s="2">
        <v>290</v>
      </c>
      <c r="D23" s="35"/>
    </row>
    <row r="24" spans="1:12" x14ac:dyDescent="0.2">
      <c r="A24" s="6" t="s">
        <v>55</v>
      </c>
      <c r="B24" s="2">
        <v>270</v>
      </c>
      <c r="E24" t="s">
        <v>111</v>
      </c>
      <c r="F24">
        <f>PERCENTILE(B6:B25,24%)</f>
        <v>341.2</v>
      </c>
      <c r="H24" t="s">
        <v>116</v>
      </c>
    </row>
    <row r="25" spans="1:12" x14ac:dyDescent="0.2">
      <c r="A25" s="6" t="s">
        <v>56</v>
      </c>
      <c r="B25" s="2">
        <v>250</v>
      </c>
    </row>
    <row r="28" spans="1:12" x14ac:dyDescent="0.2">
      <c r="E28" t="s">
        <v>115</v>
      </c>
    </row>
    <row r="30" spans="1:12" x14ac:dyDescent="0.2">
      <c r="E30" s="11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5"/>
  <sheetViews>
    <sheetView topLeftCell="C13" workbookViewId="0">
      <selection activeCell="M27" sqref="M27:U43"/>
    </sheetView>
  </sheetViews>
  <sheetFormatPr baseColWidth="10" defaultColWidth="8.83203125" defaultRowHeight="15" x14ac:dyDescent="0.2"/>
  <cols>
    <col min="1" max="1" width="18.5" customWidth="1"/>
    <col min="2" max="2" width="14.1640625" customWidth="1"/>
    <col min="3" max="3" width="8.6640625" customWidth="1"/>
    <col min="5" max="5" width="24.1640625" customWidth="1"/>
    <col min="6" max="6" width="19.5" customWidth="1"/>
    <col min="7" max="8" width="6.5" customWidth="1"/>
    <col min="9" max="10" width="5.5" customWidth="1"/>
    <col min="11" max="11" width="6.5" customWidth="1"/>
    <col min="12" max="15" width="8.1640625" customWidth="1"/>
    <col min="16" max="16" width="11.1640625" bestFit="1" customWidth="1"/>
  </cols>
  <sheetData>
    <row r="1" spans="1:19" x14ac:dyDescent="0.2">
      <c r="A1" s="20" t="s">
        <v>30</v>
      </c>
      <c r="B1" s="21"/>
      <c r="C1" s="19"/>
      <c r="D1" s="12"/>
    </row>
    <row r="2" spans="1:19" x14ac:dyDescent="0.2">
      <c r="A2" s="20"/>
      <c r="B2" s="1"/>
      <c r="C2" s="19"/>
    </row>
    <row r="3" spans="1:19" x14ac:dyDescent="0.2">
      <c r="A3" s="50"/>
      <c r="B3" s="49"/>
      <c r="C3" s="49"/>
      <c r="D3" s="111"/>
      <c r="E3" s="49"/>
      <c r="F3" s="49"/>
      <c r="G3" s="49"/>
      <c r="H3" s="49"/>
      <c r="I3" s="49"/>
      <c r="J3" s="49"/>
      <c r="K3" s="49"/>
      <c r="L3" s="113" t="s">
        <v>118</v>
      </c>
      <c r="M3" s="86"/>
      <c r="N3" s="49"/>
      <c r="O3" s="49"/>
      <c r="P3" s="49"/>
      <c r="Q3" s="49"/>
      <c r="R3" s="49"/>
      <c r="S3" s="49"/>
    </row>
    <row r="4" spans="1:19" ht="46.5" customHeight="1" thickBot="1" x14ac:dyDescent="0.25">
      <c r="A4" s="51" t="s">
        <v>59</v>
      </c>
      <c r="B4" s="51" t="s">
        <v>58</v>
      </c>
      <c r="C4" s="49"/>
      <c r="D4" s="111"/>
      <c r="E4" s="49"/>
      <c r="F4" s="49"/>
      <c r="G4" s="49"/>
      <c r="H4" s="49"/>
      <c r="I4" s="49"/>
      <c r="J4" s="49"/>
      <c r="K4" s="49"/>
      <c r="L4" s="113" t="s">
        <v>119</v>
      </c>
      <c r="M4" s="86"/>
      <c r="N4" s="49"/>
      <c r="O4" s="49"/>
      <c r="P4" s="49"/>
      <c r="Q4" s="49"/>
      <c r="R4" s="49"/>
      <c r="S4" s="49"/>
    </row>
    <row r="5" spans="1:19" ht="17" thickBot="1" x14ac:dyDescent="0.25">
      <c r="A5" s="67">
        <v>1.4</v>
      </c>
      <c r="B5" s="53">
        <v>80</v>
      </c>
      <c r="C5" s="11"/>
      <c r="D5" s="112" t="s">
        <v>138</v>
      </c>
      <c r="E5" s="86" t="s">
        <v>143</v>
      </c>
      <c r="F5" s="49" t="s">
        <v>139</v>
      </c>
      <c r="G5" s="49"/>
      <c r="H5" s="49"/>
      <c r="I5" s="49"/>
      <c r="J5" s="49"/>
      <c r="K5" s="49"/>
      <c r="L5" s="113" t="s">
        <v>120</v>
      </c>
      <c r="M5" s="86"/>
      <c r="N5" s="49"/>
      <c r="O5" s="49"/>
      <c r="P5" s="49"/>
      <c r="Q5" s="49"/>
      <c r="R5" s="49"/>
      <c r="S5" s="49"/>
    </row>
    <row r="6" spans="1:19" ht="17" thickBot="1" x14ac:dyDescent="0.25">
      <c r="A6" s="68">
        <v>1.5</v>
      </c>
      <c r="B6" s="54">
        <v>77</v>
      </c>
      <c r="C6" s="87"/>
      <c r="D6" s="114"/>
      <c r="E6" s="49" t="s">
        <v>142</v>
      </c>
      <c r="F6" s="49" t="s">
        <v>140</v>
      </c>
      <c r="G6" s="49"/>
      <c r="H6" s="49"/>
      <c r="I6" s="49"/>
      <c r="J6" s="49"/>
      <c r="K6" s="49"/>
      <c r="L6" s="113" t="s">
        <v>121</v>
      </c>
      <c r="M6" s="86"/>
      <c r="N6" s="49"/>
      <c r="O6" s="49"/>
      <c r="P6" s="49"/>
      <c r="Q6" s="49"/>
      <c r="R6" s="49"/>
      <c r="S6" s="49"/>
    </row>
    <row r="7" spans="1:19" ht="66" customHeight="1" thickBot="1" x14ac:dyDescent="0.25">
      <c r="A7" s="68">
        <v>2</v>
      </c>
      <c r="B7" s="54">
        <v>90</v>
      </c>
      <c r="C7" s="11"/>
      <c r="D7" s="113"/>
      <c r="E7" s="115" t="s">
        <v>141</v>
      </c>
      <c r="F7" s="49"/>
      <c r="G7" s="49"/>
      <c r="H7" s="49"/>
      <c r="I7" s="49"/>
      <c r="J7" s="49"/>
      <c r="K7" s="49"/>
      <c r="L7" s="113" t="s">
        <v>122</v>
      </c>
      <c r="M7" s="86"/>
      <c r="N7" s="49"/>
      <c r="O7" s="49"/>
      <c r="P7" s="49"/>
      <c r="Q7" s="49"/>
      <c r="R7" s="49"/>
      <c r="S7" s="49"/>
    </row>
    <row r="8" spans="1:19" ht="20" customHeight="1" thickBot="1" x14ac:dyDescent="0.25">
      <c r="A8" s="68">
        <v>2.1</v>
      </c>
      <c r="B8" s="54">
        <v>95</v>
      </c>
      <c r="C8" s="11"/>
      <c r="D8" s="113"/>
      <c r="E8" s="115"/>
      <c r="F8" s="49"/>
      <c r="G8" s="49"/>
      <c r="H8" s="49"/>
      <c r="I8" s="49"/>
      <c r="J8" s="49"/>
      <c r="K8" s="49"/>
      <c r="L8" s="113" t="s">
        <v>123</v>
      </c>
      <c r="M8" s="86"/>
      <c r="N8" s="49"/>
      <c r="O8" s="49"/>
      <c r="P8" s="49"/>
      <c r="Q8" s="49"/>
      <c r="R8" s="49"/>
      <c r="S8" s="49"/>
    </row>
    <row r="9" spans="1:19" ht="17" thickBot="1" x14ac:dyDescent="0.25">
      <c r="A9" s="68">
        <v>2.4</v>
      </c>
      <c r="B9" s="54">
        <v>100</v>
      </c>
      <c r="C9" s="11"/>
      <c r="D9" s="113" t="s">
        <v>9</v>
      </c>
      <c r="E9" s="86">
        <f>PEARSON(A5:A25,B5:B25)</f>
        <v>0.96517432767841804</v>
      </c>
      <c r="F9" s="49"/>
      <c r="G9" s="49"/>
      <c r="H9" s="49"/>
      <c r="I9" s="49"/>
      <c r="J9" s="49"/>
      <c r="K9" s="49"/>
      <c r="L9" s="113" t="s">
        <v>124</v>
      </c>
      <c r="M9" s="85"/>
    </row>
    <row r="10" spans="1:19" ht="17" thickBot="1" x14ac:dyDescent="0.25">
      <c r="A10" s="68">
        <v>1.9</v>
      </c>
      <c r="B10" s="54">
        <v>82</v>
      </c>
      <c r="C10" s="87"/>
      <c r="D10" s="113"/>
      <c r="E10" s="86"/>
      <c r="F10" s="49"/>
      <c r="G10" s="49"/>
      <c r="H10" s="49"/>
      <c r="I10" s="49"/>
      <c r="J10" s="49"/>
      <c r="K10" s="49"/>
      <c r="L10" s="113" t="s">
        <v>125</v>
      </c>
    </row>
    <row r="11" spans="1:19" ht="17" thickBot="1" x14ac:dyDescent="0.25">
      <c r="A11" s="68">
        <v>2.2000000000000002</v>
      </c>
      <c r="B11" s="54">
        <v>92</v>
      </c>
      <c r="C11" s="11"/>
      <c r="D11" s="113"/>
      <c r="E11" s="86"/>
      <c r="F11" s="49"/>
      <c r="G11" s="49"/>
      <c r="H11" s="49"/>
      <c r="I11" s="49"/>
      <c r="J11" s="49"/>
      <c r="K11" s="49"/>
      <c r="L11" s="113" t="s">
        <v>126</v>
      </c>
    </row>
    <row r="12" spans="1:19" ht="17" thickBot="1" x14ac:dyDescent="0.25">
      <c r="A12" s="67">
        <v>2.6</v>
      </c>
      <c r="B12" s="53">
        <v>105</v>
      </c>
      <c r="C12" s="11"/>
      <c r="D12" s="113" t="s">
        <v>10</v>
      </c>
      <c r="E12" s="86" t="s">
        <v>150</v>
      </c>
      <c r="F12" s="49"/>
      <c r="G12" s="49"/>
      <c r="H12" s="49"/>
      <c r="I12" s="49"/>
      <c r="J12" s="49"/>
      <c r="K12" s="49"/>
      <c r="L12" s="113" t="s">
        <v>127</v>
      </c>
    </row>
    <row r="13" spans="1:19" ht="17" thickBot="1" x14ac:dyDescent="0.25">
      <c r="A13" s="68">
        <v>2.2999999999999998</v>
      </c>
      <c r="B13" s="54">
        <v>98</v>
      </c>
      <c r="C13" s="11"/>
      <c r="D13" s="113"/>
      <c r="E13" s="86"/>
      <c r="F13" s="49"/>
      <c r="G13" s="49"/>
      <c r="H13" s="49"/>
      <c r="I13" s="49"/>
      <c r="J13" s="49"/>
      <c r="K13" s="49"/>
      <c r="L13" s="113" t="s">
        <v>128</v>
      </c>
    </row>
    <row r="14" spans="1:19" ht="17" thickBot="1" x14ac:dyDescent="0.25">
      <c r="A14" s="68">
        <v>2</v>
      </c>
      <c r="B14" s="54">
        <v>86</v>
      </c>
      <c r="C14" s="11"/>
      <c r="D14" s="113"/>
      <c r="E14" s="85"/>
      <c r="L14" s="113" t="s">
        <v>129</v>
      </c>
    </row>
    <row r="15" spans="1:19" ht="17" thickBot="1" x14ac:dyDescent="0.25">
      <c r="A15" s="68">
        <v>2.1</v>
      </c>
      <c r="B15" s="54">
        <v>90</v>
      </c>
      <c r="D15" s="113" t="s">
        <v>11</v>
      </c>
    </row>
    <row r="16" spans="1:19" ht="17" thickBot="1" x14ac:dyDescent="0.25">
      <c r="A16" s="68">
        <v>1.8</v>
      </c>
      <c r="B16" s="54">
        <v>80</v>
      </c>
      <c r="D16" s="113"/>
    </row>
    <row r="17" spans="1:14" ht="17" thickBot="1" x14ac:dyDescent="0.25">
      <c r="A17" s="68">
        <v>2.5</v>
      </c>
      <c r="B17" s="54">
        <v>104</v>
      </c>
      <c r="D17" s="113"/>
    </row>
    <row r="18" spans="1:14" ht="25" thickBot="1" x14ac:dyDescent="0.35">
      <c r="A18" s="68">
        <v>2.7</v>
      </c>
      <c r="B18" s="54">
        <v>110</v>
      </c>
      <c r="D18" s="113"/>
      <c r="N18" s="116" t="s">
        <v>144</v>
      </c>
    </row>
    <row r="19" spans="1:14" ht="17" thickBot="1" x14ac:dyDescent="0.25">
      <c r="A19" s="67">
        <v>2.8</v>
      </c>
      <c r="B19" s="53">
        <v>115</v>
      </c>
      <c r="D19" s="113"/>
      <c r="N19" s="117" t="s">
        <v>145</v>
      </c>
    </row>
    <row r="20" spans="1:14" ht="17" thickBot="1" x14ac:dyDescent="0.25">
      <c r="A20" s="68">
        <v>2.2000000000000002</v>
      </c>
      <c r="B20" s="54">
        <v>94</v>
      </c>
      <c r="N20" s="118" t="s">
        <v>146</v>
      </c>
    </row>
    <row r="21" spans="1:14" ht="17" thickBot="1" x14ac:dyDescent="0.25">
      <c r="A21" s="68">
        <v>2.4</v>
      </c>
      <c r="B21" s="54">
        <v>100</v>
      </c>
      <c r="N21" s="118" t="s">
        <v>147</v>
      </c>
    </row>
    <row r="22" spans="1:14" ht="17" thickBot="1" x14ac:dyDescent="0.25">
      <c r="A22" s="68">
        <v>2.6</v>
      </c>
      <c r="B22" s="54">
        <v>108</v>
      </c>
      <c r="N22" s="118" t="s">
        <v>148</v>
      </c>
    </row>
    <row r="23" spans="1:14" ht="17" thickBot="1" x14ac:dyDescent="0.25">
      <c r="A23" s="68">
        <v>2.1</v>
      </c>
      <c r="B23" s="54">
        <v>92</v>
      </c>
      <c r="N23" s="118" t="s">
        <v>149</v>
      </c>
    </row>
    <row r="24" spans="1:14" ht="17" thickBot="1" x14ac:dyDescent="0.25">
      <c r="A24" s="68">
        <v>2</v>
      </c>
      <c r="B24" s="54">
        <v>88</v>
      </c>
    </row>
    <row r="25" spans="1:14" ht="17" thickBot="1" x14ac:dyDescent="0.25">
      <c r="A25" s="68">
        <v>2.2999999999999998</v>
      </c>
      <c r="B25" s="54">
        <v>96</v>
      </c>
      <c r="D25" s="12"/>
    </row>
    <row r="27" spans="1:14" x14ac:dyDescent="0.2">
      <c r="D27" s="12"/>
      <c r="M27" s="117" t="s">
        <v>151</v>
      </c>
    </row>
    <row r="28" spans="1:14" ht="16" x14ac:dyDescent="0.2">
      <c r="A28" s="121"/>
      <c r="D28" s="12"/>
      <c r="E28" s="30"/>
      <c r="M28" s="118" t="s">
        <v>152</v>
      </c>
    </row>
    <row r="29" spans="1:14" x14ac:dyDescent="0.2">
      <c r="D29" t="s">
        <v>169</v>
      </c>
      <c r="E29">
        <v>27.635000000000002</v>
      </c>
      <c r="M29" s="117" t="s">
        <v>153</v>
      </c>
      <c r="N29" s="119" t="s">
        <v>154</v>
      </c>
    </row>
    <row r="30" spans="1:14" x14ac:dyDescent="0.2">
      <c r="D30" t="s">
        <v>170</v>
      </c>
      <c r="E30">
        <v>33.978999999999999</v>
      </c>
      <c r="M30" s="118" t="s">
        <v>155</v>
      </c>
    </row>
    <row r="31" spans="1:14" x14ac:dyDescent="0.2">
      <c r="M31" s="118" t="s">
        <v>156</v>
      </c>
    </row>
    <row r="32" spans="1:14" x14ac:dyDescent="0.2">
      <c r="E32" s="13"/>
      <c r="M32" s="118"/>
    </row>
    <row r="33" spans="4:15" x14ac:dyDescent="0.2">
      <c r="D33" t="s">
        <v>111</v>
      </c>
      <c r="E33" s="124">
        <f>E29*4+E30</f>
        <v>144.51900000000001</v>
      </c>
      <c r="M33" s="117" t="s">
        <v>157</v>
      </c>
      <c r="O33" s="119" t="s">
        <v>158</v>
      </c>
    </row>
    <row r="34" spans="4:15" x14ac:dyDescent="0.2">
      <c r="D34" s="12"/>
      <c r="E34" s="29"/>
      <c r="M34" s="118" t="s">
        <v>155</v>
      </c>
    </row>
    <row r="35" spans="4:15" x14ac:dyDescent="0.2">
      <c r="D35" s="57" t="s">
        <v>171</v>
      </c>
      <c r="E35" t="s">
        <v>172</v>
      </c>
      <c r="M35" s="118" t="s">
        <v>159</v>
      </c>
    </row>
    <row r="36" spans="4:15" x14ac:dyDescent="0.2">
      <c r="M36" s="117" t="s">
        <v>160</v>
      </c>
      <c r="N36" s="119" t="s">
        <v>161</v>
      </c>
    </row>
    <row r="37" spans="4:15" x14ac:dyDescent="0.2">
      <c r="D37" t="s">
        <v>173</v>
      </c>
      <c r="E37" t="s">
        <v>174</v>
      </c>
      <c r="M37" s="120" t="s">
        <v>162</v>
      </c>
    </row>
    <row r="38" spans="4:15" x14ac:dyDescent="0.2">
      <c r="M38" s="118" t="s">
        <v>163</v>
      </c>
    </row>
    <row r="39" spans="4:15" x14ac:dyDescent="0.2">
      <c r="D39" s="12"/>
      <c r="M39" s="118"/>
    </row>
    <row r="40" spans="4:15" x14ac:dyDescent="0.2">
      <c r="D40" s="57" t="s">
        <v>175</v>
      </c>
      <c r="E40" s="123" t="s">
        <v>176</v>
      </c>
      <c r="F40">
        <v>59.63</v>
      </c>
      <c r="M40" s="117" t="s">
        <v>164</v>
      </c>
      <c r="N40" s="119" t="s">
        <v>165</v>
      </c>
    </row>
    <row r="41" spans="4:15" x14ac:dyDescent="0.2">
      <c r="E41" s="122" t="s">
        <v>169</v>
      </c>
      <c r="F41">
        <v>0.59060000000000001</v>
      </c>
      <c r="M41" s="118" t="s">
        <v>166</v>
      </c>
    </row>
    <row r="42" spans="4:15" x14ac:dyDescent="0.2">
      <c r="M42" s="118" t="s">
        <v>167</v>
      </c>
    </row>
    <row r="43" spans="4:15" x14ac:dyDescent="0.2">
      <c r="E43" s="124">
        <f>F40*4^F41</f>
        <v>135.22015836298087</v>
      </c>
      <c r="M43" s="118"/>
    </row>
    <row r="44" spans="4:15" x14ac:dyDescent="0.2">
      <c r="D44" s="12"/>
      <c r="E44" s="28"/>
      <c r="M44" s="117" t="s">
        <v>168</v>
      </c>
    </row>
    <row r="45" spans="4:15" x14ac:dyDescent="0.2">
      <c r="E45" t="s">
        <v>177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6"/>
  <sheetViews>
    <sheetView workbookViewId="0">
      <selection activeCell="L39" sqref="L39"/>
    </sheetView>
  </sheetViews>
  <sheetFormatPr baseColWidth="10" defaultColWidth="8.83203125" defaultRowHeight="15" x14ac:dyDescent="0.2"/>
  <cols>
    <col min="1" max="1" width="22.6640625" customWidth="1"/>
    <col min="13" max="13" width="59.5" customWidth="1"/>
    <col min="14" max="14" width="17.83203125" customWidth="1"/>
  </cols>
  <sheetData>
    <row r="1" spans="1:15" x14ac:dyDescent="0.2">
      <c r="A1" t="s">
        <v>1</v>
      </c>
    </row>
    <row r="4" spans="1:15" x14ac:dyDescent="0.2">
      <c r="B4" s="113" t="s">
        <v>130</v>
      </c>
    </row>
    <row r="5" spans="1:15" x14ac:dyDescent="0.2">
      <c r="B5" s="113" t="s">
        <v>131</v>
      </c>
    </row>
    <row r="6" spans="1:15" x14ac:dyDescent="0.2">
      <c r="B6" s="113" t="s">
        <v>132</v>
      </c>
      <c r="M6" s="117" t="s">
        <v>151</v>
      </c>
    </row>
    <row r="7" spans="1:15" x14ac:dyDescent="0.2">
      <c r="B7" s="113" t="s">
        <v>133</v>
      </c>
      <c r="M7" s="118" t="s">
        <v>152</v>
      </c>
    </row>
    <row r="8" spans="1:15" x14ac:dyDescent="0.2">
      <c r="B8" s="113" t="s">
        <v>134</v>
      </c>
      <c r="M8" s="117" t="s">
        <v>153</v>
      </c>
      <c r="N8" s="119" t="s">
        <v>154</v>
      </c>
    </row>
    <row r="9" spans="1:15" x14ac:dyDescent="0.2">
      <c r="B9" s="113" t="s">
        <v>135</v>
      </c>
      <c r="M9" s="118" t="s">
        <v>155</v>
      </c>
    </row>
    <row r="10" spans="1:15" x14ac:dyDescent="0.2">
      <c r="B10" s="113" t="s">
        <v>136</v>
      </c>
      <c r="M10" s="118" t="s">
        <v>156</v>
      </c>
    </row>
    <row r="11" spans="1:15" x14ac:dyDescent="0.2">
      <c r="B11" s="113" t="s">
        <v>137</v>
      </c>
      <c r="M11" s="118"/>
    </row>
    <row r="12" spans="1:15" x14ac:dyDescent="0.2">
      <c r="M12" s="117" t="s">
        <v>157</v>
      </c>
      <c r="O12" s="119" t="s">
        <v>158</v>
      </c>
    </row>
    <row r="13" spans="1:15" x14ac:dyDescent="0.2">
      <c r="C13" t="s">
        <v>138</v>
      </c>
      <c r="D13" t="s">
        <v>178</v>
      </c>
      <c r="M13" s="118" t="s">
        <v>155</v>
      </c>
    </row>
    <row r="14" spans="1:15" x14ac:dyDescent="0.2">
      <c r="M14" s="118" t="s">
        <v>159</v>
      </c>
    </row>
    <row r="15" spans="1:15" x14ac:dyDescent="0.2">
      <c r="C15" t="s">
        <v>179</v>
      </c>
      <c r="D15" t="s">
        <v>180</v>
      </c>
      <c r="M15" s="117" t="s">
        <v>160</v>
      </c>
      <c r="N15" s="119" t="s">
        <v>161</v>
      </c>
    </row>
    <row r="16" spans="1:15" x14ac:dyDescent="0.2">
      <c r="M16" s="120" t="s">
        <v>162</v>
      </c>
    </row>
    <row r="17" spans="3:14" x14ac:dyDescent="0.2">
      <c r="D17" t="s">
        <v>181</v>
      </c>
      <c r="M17" s="118" t="s">
        <v>163</v>
      </c>
    </row>
    <row r="18" spans="3:14" x14ac:dyDescent="0.2">
      <c r="M18" s="118"/>
    </row>
    <row r="19" spans="3:14" x14ac:dyDescent="0.2">
      <c r="M19" s="117" t="s">
        <v>164</v>
      </c>
      <c r="N19" s="119" t="s">
        <v>165</v>
      </c>
    </row>
    <row r="20" spans="3:14" x14ac:dyDescent="0.2">
      <c r="C20" t="s">
        <v>10</v>
      </c>
      <c r="M20" s="118" t="s">
        <v>166</v>
      </c>
    </row>
    <row r="21" spans="3:14" x14ac:dyDescent="0.2">
      <c r="M21" s="118" t="s">
        <v>167</v>
      </c>
    </row>
    <row r="22" spans="3:14" x14ac:dyDescent="0.2">
      <c r="C22" t="s">
        <v>182</v>
      </c>
      <c r="D22">
        <f>EXP(2.5%*80)</f>
        <v>7.3890560989306504</v>
      </c>
      <c r="M22" s="118"/>
    </row>
    <row r="24" spans="3:14" x14ac:dyDescent="0.2">
      <c r="C24" t="s">
        <v>183</v>
      </c>
      <c r="D24">
        <f>30*D22</f>
        <v>221.67168296791951</v>
      </c>
    </row>
    <row r="26" spans="3:14" x14ac:dyDescent="0.2">
      <c r="D26" t="s">
        <v>184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E86284-7584-44BE-946C-712330CA1241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2.xml><?xml version="1.0" encoding="utf-8"?>
<ds:datastoreItem xmlns:ds="http://schemas.openxmlformats.org/officeDocument/2006/customXml" ds:itemID="{9FFA4979-89B6-45A2-8D0A-79A8FD8BC2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3C0D6C-BCAD-423E-8047-DDB589BDA6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Hana Barić | Student</cp:lastModifiedBy>
  <dcterms:created xsi:type="dcterms:W3CDTF">2018-07-18T04:58:41Z</dcterms:created>
  <dcterms:modified xsi:type="dcterms:W3CDTF">2024-09-04T17:13:21Z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