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GS/"/>
    </mc:Choice>
  </mc:AlternateContent>
  <xr:revisionPtr revIDLastSave="2" documentId="8_{2D9192ED-7EFB-4515-AF58-2E61EF9C3BC0}" xr6:coauthVersionLast="47" xr6:coauthVersionMax="47" xr10:uidLastSave="{7A44228F-F087-4646-BE93-411778144D32}"/>
  <bookViews>
    <workbookView xWindow="-28920" yWindow="-4575" windowWidth="29040" windowHeight="15840" activeTab="15" xr2:uid="{00000000-000D-0000-FFFF-FFFF00000000}"/>
  </bookViews>
  <sheets>
    <sheet name=" instructions" sheetId="36" r:id="rId1"/>
    <sheet name="1lo1" sheetId="32" r:id="rId2"/>
    <sheet name="formulas" sheetId="37" r:id="rId3"/>
    <sheet name="1lo2" sheetId="33" r:id="rId4"/>
    <sheet name="1lo3" sheetId="34" r:id="rId5"/>
    <sheet name="2lo1" sheetId="35" r:id="rId6"/>
    <sheet name="2lo2" sheetId="18" r:id="rId7"/>
    <sheet name="3lo1" sheetId="16" r:id="rId8"/>
    <sheet name="3lo2" sheetId="25" r:id="rId9"/>
    <sheet name="4lo1" sheetId="13" r:id="rId10"/>
    <sheet name="4lo2" sheetId="12" r:id="rId11"/>
    <sheet name="5lo1" sheetId="10" r:id="rId12"/>
    <sheet name="5lo2" sheetId="9" r:id="rId13"/>
    <sheet name="6lo1" sheetId="7" r:id="rId14"/>
    <sheet name="6lo2" sheetId="27" r:id="rId15"/>
    <sheet name="6lo3" sheetId="4" r:id="rId16"/>
  </sheets>
  <definedNames>
    <definedName name="NETO" localSheetId="2">#REF!</definedName>
    <definedName name="NE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3" l="1"/>
  <c r="E9" i="13"/>
  <c r="T34" i="33"/>
  <c r="T35" i="33"/>
  <c r="T36" i="33"/>
  <c r="T37" i="33"/>
  <c r="T33" i="33"/>
  <c r="T32" i="33"/>
  <c r="D52" i="13"/>
  <c r="D10" i="13"/>
  <c r="D11" i="13"/>
  <c r="E11" i="13" s="1"/>
  <c r="D12" i="13"/>
  <c r="E12" i="13" s="1"/>
  <c r="D13" i="13"/>
  <c r="E13" i="13" s="1"/>
  <c r="D14" i="13"/>
  <c r="E14" i="13" s="1"/>
  <c r="D15" i="13"/>
  <c r="E15" i="13" s="1"/>
  <c r="D9" i="13"/>
  <c r="O49" i="16"/>
  <c r="L47" i="16"/>
  <c r="K46" i="16"/>
  <c r="O16" i="16"/>
  <c r="O14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5" i="16"/>
  <c r="E5" i="16" s="1"/>
  <c r="G26" i="16"/>
  <c r="D6" i="16"/>
  <c r="D7" i="16"/>
  <c r="D8" i="16"/>
  <c r="D9" i="16"/>
  <c r="D10" i="16"/>
  <c r="D11" i="16"/>
  <c r="G11" i="16" s="1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G24" i="16" s="1"/>
  <c r="D25" i="16"/>
  <c r="G25" i="16" s="1"/>
  <c r="D5" i="16"/>
  <c r="G6" i="16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5" i="16"/>
  <c r="B26" i="16"/>
  <c r="A26" i="16"/>
  <c r="F11" i="33"/>
  <c r="F10" i="33"/>
  <c r="E26" i="16" l="1"/>
  <c r="F25" i="16"/>
  <c r="E25" i="16"/>
  <c r="E24" i="16"/>
  <c r="F24" i="16"/>
  <c r="F23" i="16"/>
  <c r="E23" i="16"/>
  <c r="F22" i="16"/>
  <c r="E22" i="16"/>
  <c r="F21" i="16"/>
  <c r="E21" i="16"/>
  <c r="F20" i="16"/>
  <c r="E20" i="16"/>
  <c r="E19" i="16"/>
  <c r="F19" i="16"/>
  <c r="E16" i="16"/>
  <c r="F16" i="16"/>
  <c r="F13" i="16"/>
  <c r="E13" i="16"/>
  <c r="E17" i="16"/>
  <c r="F17" i="16"/>
  <c r="F6" i="16"/>
  <c r="E6" i="16"/>
  <c r="F18" i="16"/>
  <c r="E18" i="16"/>
  <c r="F14" i="16"/>
  <c r="E14" i="16"/>
  <c r="F12" i="16"/>
  <c r="E12" i="16"/>
  <c r="F8" i="16"/>
  <c r="E8" i="16"/>
  <c r="E15" i="16"/>
  <c r="F15" i="16"/>
  <c r="F11" i="16"/>
  <c r="E11" i="16"/>
  <c r="E10" i="16"/>
  <c r="F10" i="16"/>
  <c r="F9" i="16"/>
  <c r="E9" i="16"/>
  <c r="F7" i="16"/>
  <c r="E7" i="16"/>
  <c r="F5" i="16"/>
  <c r="F26" i="16" l="1"/>
  <c r="H8" i="36" l="1"/>
  <c r="H7" i="36"/>
</calcChain>
</file>

<file path=xl/sharedStrings.xml><?xml version="1.0" encoding="utf-8"?>
<sst xmlns="http://schemas.openxmlformats.org/spreadsheetml/2006/main" count="208" uniqueCount="175">
  <si>
    <t>4 points</t>
  </si>
  <si>
    <t>3 points</t>
  </si>
  <si>
    <t>Year</t>
  </si>
  <si>
    <t>6th outcome: hypothesis testing</t>
  </si>
  <si>
    <t>2nd outcome: mean values and measures of dispersion</t>
  </si>
  <si>
    <t>5th outcome: normal curve</t>
  </si>
  <si>
    <t>b)</t>
  </si>
  <si>
    <t>c)</t>
  </si>
  <si>
    <t>d)</t>
  </si>
  <si>
    <t>STATISTICS</t>
  </si>
  <si>
    <t>Undergraduate study of Digital Marketing</t>
  </si>
  <si>
    <t>Set 1</t>
  </si>
  <si>
    <t>Set 2</t>
  </si>
  <si>
    <t>outcome</t>
  </si>
  <si>
    <t>number of points</t>
  </si>
  <si>
    <t>1st outcome: basic statistical terms, grouping of data (histogram, pivot table), graphical display of data</t>
  </si>
  <si>
    <t>3rd outcome: correlation and regression models</t>
  </si>
  <si>
    <t>4th outcome: trend models and indices</t>
  </si>
  <si>
    <t>10 points</t>
  </si>
  <si>
    <t>9 points</t>
  </si>
  <si>
    <t>8 points</t>
  </si>
  <si>
    <t>MINIMUM LEARNING OUTCOME</t>
  </si>
  <si>
    <t>6 points</t>
  </si>
  <si>
    <t>Total income (€000)</t>
  </si>
  <si>
    <t>key word</t>
  </si>
  <si>
    <t>Algebra study</t>
  </si>
  <si>
    <t>Algebra informatics</t>
  </si>
  <si>
    <t>Algebra online courses</t>
  </si>
  <si>
    <t>Algebra programming</t>
  </si>
  <si>
    <t>Algebra of network technology</t>
  </si>
  <si>
    <t>Algebra design</t>
  </si>
  <si>
    <t>Algebra MBA</t>
  </si>
  <si>
    <t>Algebra digital marketing</t>
  </si>
  <si>
    <t>Algebra computing</t>
  </si>
  <si>
    <t>Algebra lectures</t>
  </si>
  <si>
    <t>Algebra entries</t>
  </si>
  <si>
    <t>Algebra terms</t>
  </si>
  <si>
    <t>Algebra student rights</t>
  </si>
  <si>
    <t>Tuition Algebra</t>
  </si>
  <si>
    <t>Algebra contact</t>
  </si>
  <si>
    <t>Location Algebra</t>
  </si>
  <si>
    <t>Algebra teachers</t>
  </si>
  <si>
    <t>Algebra of student experience</t>
  </si>
  <si>
    <t>Algebra accreditation</t>
  </si>
  <si>
    <t>Algebra scholarship</t>
  </si>
  <si>
    <t>Number of impressions</t>
  </si>
  <si>
    <t>Number of leads generated</t>
  </si>
  <si>
    <t>The cost of advertising on Google Ads (hundreds of euros)</t>
  </si>
  <si>
    <t>Campaign A</t>
  </si>
  <si>
    <t>Campaign B</t>
  </si>
  <si>
    <t>Campaign C</t>
  </si>
  <si>
    <t>Agency</t>
  </si>
  <si>
    <t>Avg. number of visits (in thousands)</t>
  </si>
  <si>
    <t>Innovate Digital</t>
  </si>
  <si>
    <t>145.0</t>
  </si>
  <si>
    <t>Marketing Masters</t>
  </si>
  <si>
    <t>189.2</t>
  </si>
  <si>
    <t>Blue Wave Media</t>
  </si>
  <si>
    <t>231.3</t>
  </si>
  <si>
    <t>Creative Solutions</t>
  </si>
  <si>
    <t>158.6</t>
  </si>
  <si>
    <t>Digital Pioneers</t>
  </si>
  <si>
    <t>204.8</t>
  </si>
  <si>
    <t>Media Monarchs</t>
  </si>
  <si>
    <t>256.8</t>
  </si>
  <si>
    <t>Digital Titans</t>
  </si>
  <si>
    <t>273.1</t>
  </si>
  <si>
    <t>Synergy Solutions</t>
  </si>
  <si>
    <t>221.4</t>
  </si>
  <si>
    <t>Strategic Digital</t>
  </si>
  <si>
    <t>198.5</t>
  </si>
  <si>
    <t>Vortex Marketing</t>
  </si>
  <si>
    <t>301.0</t>
  </si>
  <si>
    <t>Spark Innovations</t>
  </si>
  <si>
    <t>345.7</t>
  </si>
  <si>
    <t>Global Digital</t>
  </si>
  <si>
    <t>275.5</t>
  </si>
  <si>
    <t>Digital Harmony</t>
  </si>
  <si>
    <t>289.4</t>
  </si>
  <si>
    <t>Revolution Marketing</t>
  </si>
  <si>
    <t>326.2</t>
  </si>
  <si>
    <t>Horizon Strategies</t>
  </si>
  <si>
    <t>304.1</t>
  </si>
  <si>
    <t>LA Marketing Suite</t>
  </si>
  <si>
    <t>217.7</t>
  </si>
  <si>
    <t>NY Marketing Avg</t>
  </si>
  <si>
    <t>189.7</t>
  </si>
  <si>
    <t>True North Strategies</t>
  </si>
  <si>
    <t>162.7</t>
  </si>
  <si>
    <t>Windy City Digital</t>
  </si>
  <si>
    <t>174.8</t>
  </si>
  <si>
    <t>Number of new followers</t>
  </si>
  <si>
    <t>New subscribers</t>
  </si>
  <si>
    <t>Licenses sold (in thousands)</t>
  </si>
  <si>
    <t>Number of clicks (000)</t>
  </si>
  <si>
    <t>It (2016=100)</t>
  </si>
  <si>
    <t>Number of visits</t>
  </si>
  <si>
    <t>Week</t>
  </si>
  <si>
    <t>product A</t>
  </si>
  <si>
    <t>product B</t>
  </si>
  <si>
    <t>product C</t>
  </si>
  <si>
    <t>center X</t>
  </si>
  <si>
    <t>center Y</t>
  </si>
  <si>
    <t>Number of points before demonstrations</t>
  </si>
  <si>
    <t>Number of points after demonstrations</t>
  </si>
  <si>
    <t>TOTAL</t>
  </si>
  <si>
    <t>exam - group 2</t>
  </si>
  <si>
    <t>No. of the restaurant</t>
  </si>
  <si>
    <t>No. of the campaign</t>
  </si>
  <si>
    <t>a)</t>
  </si>
  <si>
    <t>5 points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</si>
  <si>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</si>
  <si>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</si>
  <si>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</si>
  <si>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</si>
  <si>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</si>
  <si>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 xml:space="preserve">Algebra University </t>
  </si>
  <si>
    <t xml:space="preserve"> time (minutes)</t>
  </si>
  <si>
    <t>average number of visits to the websites of various digital marketing agencies in June 2023.</t>
  </si>
  <si>
    <t xml:space="preserve">Statistical set: </t>
  </si>
  <si>
    <t xml:space="preserve">Measuring scale: </t>
  </si>
  <si>
    <t>number of visits to the websites of various digital marketing agencies in June 2023.</t>
  </si>
  <si>
    <t xml:space="preserve">d) </t>
  </si>
  <si>
    <t>min</t>
  </si>
  <si>
    <t>max</t>
  </si>
  <si>
    <t>8-25</t>
  </si>
  <si>
    <t>26-50</t>
  </si>
  <si>
    <t>51-75</t>
  </si>
  <si>
    <t>76-100</t>
  </si>
  <si>
    <t>101-125</t>
  </si>
  <si>
    <t>126-152</t>
  </si>
  <si>
    <t>More</t>
  </si>
  <si>
    <t>Frequency</t>
  </si>
  <si>
    <t xml:space="preserve">pearson </t>
  </si>
  <si>
    <t>pearson 2</t>
  </si>
  <si>
    <t xml:space="preserve">the correlation is strong and positive </t>
  </si>
  <si>
    <t xml:space="preserve">Exponential model </t>
  </si>
  <si>
    <t>EXPONENTIAL MODEL</t>
  </si>
  <si>
    <t>y=a*e^(cx)</t>
  </si>
  <si>
    <r>
      <t xml:space="preserve">a = ___ If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were 0, we can expect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to be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unit.</t>
    </r>
  </si>
  <si>
    <r>
      <t xml:space="preserve">c = ___ If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were to increase by 1 unit, we can expect </t>
    </r>
    <r>
      <rPr>
        <u/>
        <sz val="11"/>
        <color rgb="FF000000"/>
        <rFont val="Calibri"/>
        <family val="2"/>
        <charset val="238"/>
        <scheme val="minor"/>
      </rPr>
      <t>an increase/decrease</t>
    </r>
    <r>
      <rPr>
        <i/>
        <sz val="11"/>
        <color rgb="FF000000"/>
        <rFont val="Calibri"/>
        <family val="2"/>
        <charset val="238"/>
        <scheme val="minor"/>
      </rPr>
      <t xml:space="preserve"> of y</t>
    </r>
    <r>
      <rPr>
        <sz val="11"/>
        <color rgb="FF000000"/>
        <rFont val="Calibri"/>
        <family val="2"/>
        <charset val="238"/>
        <scheme val="minor"/>
      </rPr>
      <t xml:space="preserve"> by c*100 %.</t>
    </r>
  </si>
  <si>
    <r>
      <t xml:space="preserve">Note with the exponential model: if c is &gt; 0.05 then we calculate </t>
    </r>
    <r>
      <rPr>
        <b/>
        <i/>
        <sz val="11"/>
        <color rgb="FF000000"/>
        <rFont val="Calibri"/>
        <family val="2"/>
        <charset val="238"/>
        <scheme val="minor"/>
      </rPr>
      <t>b=exp(c)</t>
    </r>
    <r>
      <rPr>
        <i/>
        <sz val="11"/>
        <color rgb="FF000000"/>
        <rFont val="Calibri"/>
        <family val="2"/>
        <charset val="238"/>
        <scheme val="minor"/>
      </rPr>
      <t xml:space="preserve"> (at 4 decimal places)</t>
    </r>
    <r>
      <rPr>
        <sz val="11"/>
        <color rgb="FF000000"/>
        <rFont val="Calibri"/>
        <family val="2"/>
        <charset val="238"/>
        <scheme val="minor"/>
      </rPr>
      <t xml:space="preserve">    </t>
    </r>
    <r>
      <rPr>
        <b/>
        <sz val="11"/>
        <color rgb="FF000000"/>
        <rFont val="Calibri"/>
        <family val="2"/>
        <charset val="238"/>
        <scheme val="minor"/>
      </rPr>
      <t>and write</t>
    </r>
  </si>
  <si>
    <t>y=a*b^x</t>
  </si>
  <si>
    <t>s = (b-1)*100%</t>
  </si>
  <si>
    <r>
      <t xml:space="preserve">b = __ If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were to increase by 1 unit, we can expect </t>
    </r>
    <r>
      <rPr>
        <u/>
        <sz val="11"/>
        <color rgb="FF000000"/>
        <rFont val="Calibri"/>
        <family val="2"/>
        <charset val="238"/>
        <scheme val="minor"/>
      </rPr>
      <t>an increase/decrease</t>
    </r>
    <r>
      <rPr>
        <i/>
        <sz val="11"/>
        <color rgb="FF000000"/>
        <rFont val="Calibri"/>
        <family val="2"/>
        <charset val="238"/>
        <scheme val="minor"/>
      </rPr>
      <t xml:space="preserve"> of y</t>
    </r>
    <r>
      <rPr>
        <sz val="11"/>
        <color rgb="FF000000"/>
        <rFont val="Calibri"/>
        <family val="2"/>
        <charset val="238"/>
        <scheme val="minor"/>
      </rPr>
      <t xml:space="preserve"> by </t>
    </r>
    <r>
      <rPr>
        <i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%.</t>
    </r>
  </si>
  <si>
    <r>
      <t>y = 43,458e</t>
    </r>
    <r>
      <rPr>
        <vertAlign val="superscript"/>
        <sz val="14"/>
        <color rgb="FF595959"/>
        <rFont val="Calibri"/>
        <family val="2"/>
        <charset val="238"/>
        <scheme val="minor"/>
      </rPr>
      <t>0,3481x</t>
    </r>
  </si>
  <si>
    <t>a=</t>
  </si>
  <si>
    <t>b=</t>
  </si>
  <si>
    <t>s=</t>
  </si>
  <si>
    <t>If the cost of advertising on google ads were 0 we can exect number of leads generated to be 43,458 euros</t>
  </si>
  <si>
    <t xml:space="preserve">if the cost of advertising on google ads were to increase by 1 euro  we can exect an increase of number of leads generated by 41,1637% </t>
  </si>
  <si>
    <t>e)</t>
  </si>
  <si>
    <t>amount to 400 euros according to the exponential model.</t>
  </si>
  <si>
    <t>we can expect 174,8966 number of leads generated  in the event that the costs of advertising on Google Ads would</t>
  </si>
  <si>
    <t>f)</t>
  </si>
  <si>
    <t>g)</t>
  </si>
  <si>
    <t>The exponentional model is reperesntative  because its R is 0,9797 and very close to 1</t>
  </si>
  <si>
    <t>chain values</t>
  </si>
  <si>
    <t>none</t>
  </si>
  <si>
    <t xml:space="preserve">base  indices (2016 = 100) </t>
  </si>
  <si>
    <t xml:space="preserve">The chain value for the year 2017 on the number of clicks on ads for the keyword "e-learning" on the Google Ads platform is 13,04% higher that the previous year </t>
  </si>
  <si>
    <t xml:space="preserve">The base value  of number of clicks on ads for the keyword "e-learning" on the Google Ads platform for the year 2017 is 11,54 lower in number of clicks  than the base year of 2016 </t>
  </si>
  <si>
    <t xml:space="preserve">e) </t>
  </si>
  <si>
    <t xml:space="preserve">The linear model is more representative </t>
  </si>
  <si>
    <t>LINEAR MODEL</t>
  </si>
  <si>
    <t>y=bx+a</t>
  </si>
  <si>
    <r>
      <t xml:space="preserve">a = ___ If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were 0, we can expect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to be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units.</t>
    </r>
  </si>
  <si>
    <r>
      <t xml:space="preserve">b = ___ If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were to increase by 1 unit, we can expect </t>
    </r>
    <r>
      <rPr>
        <u/>
        <sz val="11"/>
        <color rgb="FF000000"/>
        <rFont val="Calibri"/>
        <family val="2"/>
        <charset val="238"/>
        <scheme val="minor"/>
      </rPr>
      <t>an increase/decrease</t>
    </r>
    <r>
      <rPr>
        <i/>
        <sz val="11"/>
        <color rgb="FF000000"/>
        <rFont val="Calibri"/>
        <family val="2"/>
        <charset val="238"/>
        <scheme val="minor"/>
      </rPr>
      <t xml:space="preserve"> of y</t>
    </r>
    <r>
      <rPr>
        <sz val="11"/>
        <color rgb="FF000000"/>
        <rFont val="Calibri"/>
        <family val="2"/>
        <charset val="238"/>
        <scheme val="minor"/>
      </rPr>
      <t xml:space="preserve"> for </t>
    </r>
    <r>
      <rPr>
        <i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 xml:space="preserve"> units.</t>
    </r>
  </si>
  <si>
    <t xml:space="preserve">if the year were zero we can expect the number of clicks to be -3038,9 clicks </t>
  </si>
  <si>
    <t xml:space="preserve">if the number of years were to increase by one year we can expect an increase of the number of clicks for 1,5131 clicks </t>
  </si>
  <si>
    <t>x</t>
  </si>
  <si>
    <t xml:space="preserve">the estimated number of clicks for the year 2025 is -3025,2821 </t>
  </si>
  <si>
    <t>h)</t>
  </si>
  <si>
    <t xml:space="preserve">interval </t>
  </si>
  <si>
    <t xml:space="preserve">cumualtive less then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</si>
</sst>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14"/>
      <color rgb="FF595959"/>
      <name val="Calibri"/>
      <family val="2"/>
      <charset val="238"/>
      <scheme val="minor"/>
    </font>
    <font>
      <vertAlign val="superscript"/>
      <sz val="14"/>
      <color rgb="FF59595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10"/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5" applyBorder="1" applyAlignment="1">
      <alignment horizontal="center" vertical="center"/>
    </xf>
    <xf numFmtId="0" fontId="16" fillId="0" borderId="0" xfId="12" applyFont="1"/>
    <xf numFmtId="0" fontId="2" fillId="0" borderId="0" xfId="12"/>
    <xf numFmtId="0" fontId="20" fillId="0" borderId="0" xfId="12" applyFont="1"/>
    <xf numFmtId="14" fontId="2" fillId="0" borderId="0" xfId="12" applyNumberFormat="1"/>
    <xf numFmtId="0" fontId="2" fillId="0" borderId="1" xfId="12" applyBorder="1" applyAlignment="1">
      <alignment horizontal="center"/>
    </xf>
    <xf numFmtId="0" fontId="17" fillId="4" borderId="1" xfId="12" applyFont="1" applyFill="1" applyBorder="1" applyAlignment="1">
      <alignment horizontal="center" vertical="center" wrapText="1"/>
    </xf>
    <xf numFmtId="0" fontId="2" fillId="4" borderId="1" xfId="12" applyFill="1" applyBorder="1" applyAlignment="1">
      <alignment horizontal="center" vertical="center" wrapText="1"/>
    </xf>
    <xf numFmtId="0" fontId="2" fillId="0" borderId="1" xfId="12" applyBorder="1" applyAlignment="1">
      <alignment horizontal="center" wrapText="1"/>
    </xf>
    <xf numFmtId="0" fontId="2" fillId="0" borderId="1" xfId="12" applyBorder="1" applyAlignment="1">
      <alignment horizontal="center" vertical="center" wrapText="1"/>
    </xf>
    <xf numFmtId="0" fontId="21" fillId="0" borderId="0" xfId="13" applyFont="1"/>
    <xf numFmtId="0" fontId="2" fillId="0" borderId="0" xfId="13"/>
    <xf numFmtId="0" fontId="22" fillId="0" borderId="0" xfId="13" applyFont="1"/>
    <xf numFmtId="165" fontId="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1" fillId="0" borderId="0" xfId="12" applyFont="1"/>
    <xf numFmtId="0" fontId="26" fillId="0" borderId="0" xfId="0" applyFont="1"/>
    <xf numFmtId="0" fontId="27" fillId="0" borderId="0" xfId="0" applyFont="1"/>
    <xf numFmtId="1" fontId="0" fillId="0" borderId="0" xfId="0" applyNumberFormat="1"/>
    <xf numFmtId="49" fontId="0" fillId="0" borderId="0" xfId="0" applyNumberFormat="1"/>
    <xf numFmtId="0" fontId="0" fillId="0" borderId="12" xfId="0" applyBorder="1"/>
    <xf numFmtId="0" fontId="7" fillId="0" borderId="13" xfId="0" applyFont="1" applyBorder="1" applyAlignment="1">
      <alignment horizontal="center"/>
    </xf>
    <xf numFmtId="168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29" fillId="0" borderId="0" xfId="0" applyFont="1"/>
    <xf numFmtId="0" fontId="30" fillId="0" borderId="0" xfId="0" applyFont="1"/>
    <xf numFmtId="0" fontId="21" fillId="0" borderId="0" xfId="0" applyFont="1"/>
    <xf numFmtId="0" fontId="31" fillId="0" borderId="0" xfId="0" applyFont="1"/>
    <xf numFmtId="0" fontId="33" fillId="0" borderId="0" xfId="0" applyFont="1" applyAlignment="1">
      <alignment horizontal="center" vertical="center" readingOrder="1"/>
    </xf>
    <xf numFmtId="0" fontId="13" fillId="0" borderId="0" xfId="6" applyFont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17" fillId="4" borderId="8" xfId="12" applyFont="1" applyFill="1" applyBorder="1" applyAlignment="1">
      <alignment horizontal="center" vertical="center" wrapText="1"/>
    </xf>
    <xf numFmtId="0" fontId="17" fillId="4" borderId="9" xfId="12" applyFont="1" applyFill="1" applyBorder="1" applyAlignment="1">
      <alignment horizontal="center" vertical="center" wrapText="1"/>
    </xf>
    <xf numFmtId="0" fontId="17" fillId="4" borderId="10" xfId="12" applyFont="1" applyFill="1" applyBorder="1" applyAlignment="1">
      <alignment horizontal="center" vertical="center" wrapText="1"/>
    </xf>
  </cellXfs>
  <cellStyles count="14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2 2 2 2" xfId="13" xr:uid="{D5BFA498-3AE0-4E4B-A854-3CA89EF665A5}"/>
    <cellStyle name="Normalno 3" xfId="9" xr:uid="{34DCE634-E3B3-4E8A-9101-C83962F2B158}"/>
    <cellStyle name="Normalno 4" xfId="12" xr:uid="{E077E01A-B0B3-4966-8176-D29D7488A241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'1lo2'!$R$32:$R$37</c:f>
              <c:strCache>
                <c:ptCount val="6"/>
                <c:pt idx="0">
                  <c:v>8-25</c:v>
                </c:pt>
                <c:pt idx="1">
                  <c:v>26-50</c:v>
                </c:pt>
                <c:pt idx="2">
                  <c:v>51-75</c:v>
                </c:pt>
                <c:pt idx="3">
                  <c:v>76-100</c:v>
                </c:pt>
                <c:pt idx="4">
                  <c:v>101-125</c:v>
                </c:pt>
                <c:pt idx="5">
                  <c:v>126-152</c:v>
                </c:pt>
              </c:strCache>
            </c:strRef>
          </c:cat>
          <c:val>
            <c:numRef>
              <c:f>'1lo2'!$S$32:$S$37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9-4552-BED7-6AE4F1A2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10575"/>
        <c:axId val="67311535"/>
      </c:barChart>
      <c:catAx>
        <c:axId val="67310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Number of new followers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11535"/>
        <c:crosses val="autoZero"/>
        <c:auto val="1"/>
        <c:lblAlgn val="ctr"/>
        <c:lblOffset val="100"/>
        <c:noMultiLvlLbl val="0"/>
      </c:catAx>
      <c:valAx>
        <c:axId val="673115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10575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'3lo1'!$B$4</c:f>
              <c:strCache>
                <c:ptCount val="1"/>
                <c:pt idx="0">
                  <c:v>Number of leads generated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68450183550807719"/>
                  <c:y val="5.3051853711907878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'3lo1'!$A$5:$A$25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'3lo1'!$B$5:$B$25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3-4273-BB59-989C3563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654015"/>
        <c:axId val="375653535"/>
      </c:scatterChart>
      <c:valAx>
        <c:axId val="37565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75653535"/>
        <c:crosses val="autoZero"/>
        <c:crossBetween val="midCat"/>
      </c:valAx>
      <c:valAx>
        <c:axId val="37565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75654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6708333333333336"/>
          <c:w val="0.87753018372703417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'4lo1'!$C$7</c:f>
              <c:strCache>
                <c:ptCount val="1"/>
                <c:pt idx="0">
                  <c:v>Number of clicks (000)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503280839895013E-2"/>
                  <c:y val="0.13384259259259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32096894138232723"/>
                  <c:y val="8.8425925925925929E-3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'4lo1'!$A$8:$A$15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'4lo1'!$C$8:$C$15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7-4606-B35C-3B54DB17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35327"/>
        <c:axId val="474633887"/>
      </c:scatterChart>
      <c:valAx>
        <c:axId val="47463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74633887"/>
        <c:crosses val="autoZero"/>
        <c:crossBetween val="midCat"/>
      </c:valAx>
      <c:valAx>
        <c:axId val="47463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74635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130CA9-EDCA-45C5-ADF0-62AA2FE51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640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94405</xdr:colOff>
      <xdr:row>112</xdr:row>
      <xdr:rowOff>12700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EE491B-E17D-4C30-9B85-1A1627E8ED74}"/>
                </a:ext>
              </a:extLst>
            </xdr:cNvPr>
            <xdr:cNvSpPr txBox="1"/>
          </xdr:nvSpPr>
          <xdr:spPr>
            <a:xfrm>
              <a:off x="600075" y="180975"/>
              <a:ext cx="6695230" cy="20097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𝑟</m:t>
                  </m:r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=±1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0.5≤</m:t>
                  </m:r>
                  <m:d>
                    <m:dPr>
                      <m:begChr m:val="|"/>
                      <m:endChr m:val="|"/>
                      <m:ctrlP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0.3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EE491B-E17D-4C30-9B85-1A1627E8ED74}"/>
                </a:ext>
              </a:extLst>
            </xdr:cNvPr>
            <xdr:cNvSpPr txBox="1"/>
          </xdr:nvSpPr>
          <xdr:spPr>
            <a:xfrm>
              <a:off x="600075" y="180975"/>
              <a:ext cx="6695230" cy="20097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𝑟=±1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0.5≤|𝑟|&lt;1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0.3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</xdr:col>
      <xdr:colOff>19050</xdr:colOff>
      <xdr:row>113</xdr:row>
      <xdr:rowOff>28575</xdr:rowOff>
    </xdr:from>
    <xdr:to>
      <xdr:col>12</xdr:col>
      <xdr:colOff>104775</xdr:colOff>
      <xdr:row>263</xdr:row>
      <xdr:rowOff>57150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C1D91F5E-14CF-41D6-9418-5C85F317E526}"/>
                </a:ext>
              </a:extLst>
            </xdr:cNvPr>
            <xdr:cNvSpPr txBox="1"/>
          </xdr:nvSpPr>
          <xdr:spPr>
            <a:xfrm>
              <a:off x="619125" y="20475575"/>
              <a:ext cx="6683375" cy="272351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C1D91F5E-14CF-41D6-9418-5C85F317E526}"/>
                </a:ext>
              </a:extLst>
            </xdr:cNvPr>
            <xdr:cNvSpPr txBox="1"/>
          </xdr:nvSpPr>
          <xdr:spPr>
            <a:xfrm>
              <a:off x="619125" y="20475575"/>
              <a:ext cx="6683375" cy="272351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276225</xdr:colOff>
      <xdr:row>208</xdr:row>
      <xdr:rowOff>9525</xdr:rowOff>
    </xdr:from>
    <xdr:to>
      <xdr:col>9</xdr:col>
      <xdr:colOff>578485</xdr:colOff>
      <xdr:row>222</xdr:row>
      <xdr:rowOff>20955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9B317B28-F3FC-4267-8E3A-A7C534F5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" y="37706300"/>
          <a:ext cx="5109210" cy="25482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208</xdr:row>
      <xdr:rowOff>152400</xdr:rowOff>
    </xdr:from>
    <xdr:to>
      <xdr:col>21</xdr:col>
      <xdr:colOff>295910</xdr:colOff>
      <xdr:row>222</xdr:row>
      <xdr:rowOff>163830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358FE35D-B672-4A6D-8424-24CF0714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37852350"/>
          <a:ext cx="5093335" cy="254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787400</xdr:colOff>
      <xdr:row>30</xdr:row>
      <xdr:rowOff>6350</xdr:rowOff>
    </xdr:from>
    <xdr:to>
      <xdr:col>28</xdr:col>
      <xdr:colOff>146050</xdr:colOff>
      <xdr:row>40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BE89311-5DD3-93A2-6A17-1179B5E1E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15</xdr:col>
      <xdr:colOff>417830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D8A7333-64FC-4179-A1F0-3593DB23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73024</xdr:colOff>
      <xdr:row>19</xdr:row>
      <xdr:rowOff>165100</xdr:rowOff>
    </xdr:from>
    <xdr:to>
      <xdr:col>25</xdr:col>
      <xdr:colOff>520699</xdr:colOff>
      <xdr:row>34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047EFE-761B-3287-17D9-46D537619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22</xdr:row>
      <xdr:rowOff>171450</xdr:rowOff>
    </xdr:from>
    <xdr:to>
      <xdr:col>8</xdr:col>
      <xdr:colOff>314325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BE7C4-27E9-2C53-2444-40A9B9EDA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8261-40D7-4C02-BFA3-0D1911AB1EC6}">
  <dimension ref="A1:L23"/>
  <sheetViews>
    <sheetView workbookViewId="0">
      <selection activeCell="K7" sqref="K7"/>
    </sheetView>
  </sheetViews>
  <sheetFormatPr defaultColWidth="8.7265625" defaultRowHeight="14.5" x14ac:dyDescent="0.35"/>
  <cols>
    <col min="1" max="1" width="17.54296875" style="78" customWidth="1"/>
    <col min="2" max="2" width="11.26953125" style="78" customWidth="1"/>
    <col min="3" max="3" width="8.7265625" style="78"/>
    <col min="4" max="4" width="10.7265625" style="78" customWidth="1"/>
    <col min="5" max="6" width="8.7265625" style="78"/>
    <col min="7" max="7" width="10.81640625" style="78" bestFit="1" customWidth="1"/>
    <col min="8" max="16384" width="8.7265625" style="78"/>
  </cols>
  <sheetData>
    <row r="1" spans="1:12" ht="26" x14ac:dyDescent="0.6">
      <c r="A1" s="77"/>
      <c r="D1" s="79" t="s">
        <v>9</v>
      </c>
      <c r="G1" s="77"/>
      <c r="I1" s="78" t="s">
        <v>10</v>
      </c>
    </row>
    <row r="2" spans="1:12" x14ac:dyDescent="0.35">
      <c r="D2" s="78" t="s">
        <v>106</v>
      </c>
      <c r="I2" s="78" t="s">
        <v>116</v>
      </c>
    </row>
    <row r="3" spans="1:12" x14ac:dyDescent="0.35">
      <c r="D3" s="80">
        <v>45539</v>
      </c>
    </row>
    <row r="5" spans="1:12" x14ac:dyDescent="0.35">
      <c r="A5" s="81"/>
      <c r="B5" s="112" t="s">
        <v>11</v>
      </c>
      <c r="C5" s="113"/>
      <c r="D5" s="114"/>
      <c r="E5" s="112" t="s">
        <v>12</v>
      </c>
      <c r="F5" s="113"/>
      <c r="G5" s="114"/>
      <c r="H5" s="82"/>
    </row>
    <row r="6" spans="1:12" x14ac:dyDescent="0.35">
      <c r="A6" s="81" t="s">
        <v>13</v>
      </c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 t="s">
        <v>105</v>
      </c>
    </row>
    <row r="7" spans="1:12" x14ac:dyDescent="0.35">
      <c r="A7" s="81" t="s">
        <v>14</v>
      </c>
      <c r="B7" s="83">
        <v>13</v>
      </c>
      <c r="C7" s="83">
        <v>13</v>
      </c>
      <c r="D7" s="83">
        <v>13</v>
      </c>
      <c r="E7" s="83">
        <v>13</v>
      </c>
      <c r="F7" s="83">
        <v>13</v>
      </c>
      <c r="G7" s="83">
        <v>13</v>
      </c>
      <c r="H7" s="83">
        <f>SUM(B7:G7)</f>
        <v>78</v>
      </c>
      <c r="K7" s="94"/>
      <c r="L7" s="94"/>
    </row>
    <row r="8" spans="1:12" x14ac:dyDescent="0.35">
      <c r="A8" s="84" t="s">
        <v>117</v>
      </c>
      <c r="B8" s="85">
        <v>30</v>
      </c>
      <c r="C8" s="85">
        <v>30</v>
      </c>
      <c r="D8" s="85">
        <v>30</v>
      </c>
      <c r="E8" s="85">
        <v>30</v>
      </c>
      <c r="F8" s="85">
        <v>30</v>
      </c>
      <c r="G8" s="85">
        <v>30</v>
      </c>
      <c r="H8" s="85">
        <f>SUM(B8:G8)</f>
        <v>180</v>
      </c>
    </row>
    <row r="11" spans="1:12" x14ac:dyDescent="0.35">
      <c r="A11" s="73"/>
    </row>
    <row r="12" spans="1:12" x14ac:dyDescent="0.35">
      <c r="A12" s="73" t="s">
        <v>15</v>
      </c>
    </row>
    <row r="13" spans="1:12" x14ac:dyDescent="0.35">
      <c r="A13" s="73"/>
    </row>
    <row r="14" spans="1:12" x14ac:dyDescent="0.35">
      <c r="A14" s="73" t="s">
        <v>4</v>
      </c>
    </row>
    <row r="15" spans="1:12" x14ac:dyDescent="0.35">
      <c r="A15" s="73"/>
    </row>
    <row r="16" spans="1:12" x14ac:dyDescent="0.35">
      <c r="A16" s="73" t="s">
        <v>16</v>
      </c>
    </row>
    <row r="17" spans="1:1" x14ac:dyDescent="0.35">
      <c r="A17" s="73"/>
    </row>
    <row r="18" spans="1:1" x14ac:dyDescent="0.35">
      <c r="A18" s="73" t="s">
        <v>17</v>
      </c>
    </row>
    <row r="19" spans="1:1" x14ac:dyDescent="0.35">
      <c r="A19" s="73"/>
    </row>
    <row r="20" spans="1:1" x14ac:dyDescent="0.35">
      <c r="A20" s="73" t="s">
        <v>5</v>
      </c>
    </row>
    <row r="21" spans="1:1" x14ac:dyDescent="0.35">
      <c r="A21" s="73"/>
    </row>
    <row r="22" spans="1:1" x14ac:dyDescent="0.35">
      <c r="A22" s="73" t="s">
        <v>3</v>
      </c>
    </row>
    <row r="23" spans="1:1" x14ac:dyDescent="0.35">
      <c r="A23" s="73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3"/>
  <sheetViews>
    <sheetView topLeftCell="A8" zoomScaleNormal="100" workbookViewId="0">
      <selection activeCell="D9" sqref="D9"/>
    </sheetView>
  </sheetViews>
  <sheetFormatPr defaultColWidth="9.1796875" defaultRowHeight="14.5" x14ac:dyDescent="0.35"/>
  <cols>
    <col min="1" max="2" width="17" style="26" customWidth="1"/>
    <col min="3" max="3" width="17.81640625" style="26" bestFit="1" customWidth="1"/>
    <col min="4" max="4" width="19.1796875" style="26" bestFit="1" customWidth="1"/>
    <col min="5" max="5" width="13.6328125" style="26" customWidth="1"/>
    <col min="6" max="6" width="10" style="26" customWidth="1"/>
    <col min="7" max="16384" width="9.1796875" style="26"/>
  </cols>
  <sheetData>
    <row r="1" spans="1:16" x14ac:dyDescent="0.35">
      <c r="A1" t="s">
        <v>19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35">
      <c r="A3"/>
      <c r="B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35">
      <c r="A6"/>
      <c r="B6"/>
      <c r="C6"/>
      <c r="D6" s="12"/>
      <c r="E6"/>
      <c r="F6" s="12"/>
      <c r="G6"/>
      <c r="H6" s="12"/>
      <c r="I6"/>
      <c r="J6"/>
      <c r="K6"/>
      <c r="L6"/>
      <c r="M6"/>
      <c r="N6"/>
      <c r="O6"/>
      <c r="P6"/>
    </row>
    <row r="7" spans="1:16" ht="29.5" thickBot="1" x14ac:dyDescent="0.4">
      <c r="A7" s="5" t="s">
        <v>2</v>
      </c>
      <c r="B7" s="5" t="s">
        <v>170</v>
      </c>
      <c r="C7" s="10" t="s">
        <v>94</v>
      </c>
      <c r="D7" s="61" t="s">
        <v>157</v>
      </c>
      <c r="E7" s="111" t="s">
        <v>159</v>
      </c>
      <c r="F7" s="18"/>
      <c r="G7" s="1"/>
      <c r="H7" s="1"/>
      <c r="I7" s="1"/>
      <c r="J7"/>
      <c r="K7"/>
      <c r="L7"/>
      <c r="M7"/>
      <c r="N7"/>
      <c r="O7"/>
      <c r="P7"/>
    </row>
    <row r="8" spans="1:16" x14ac:dyDescent="0.35">
      <c r="A8" s="16">
        <v>2016</v>
      </c>
      <c r="B8" s="16">
        <v>0</v>
      </c>
      <c r="C8" s="2">
        <v>11.5</v>
      </c>
      <c r="D8" s="70" t="s">
        <v>158</v>
      </c>
      <c r="E8" s="70">
        <v>100</v>
      </c>
      <c r="F8"/>
      <c r="G8"/>
      <c r="H8"/>
      <c r="I8"/>
      <c r="J8"/>
      <c r="K8"/>
      <c r="L8"/>
      <c r="M8"/>
      <c r="N8"/>
      <c r="O8"/>
    </row>
    <row r="9" spans="1:16" x14ac:dyDescent="0.35">
      <c r="A9" s="16">
        <v>2017</v>
      </c>
      <c r="B9" s="16">
        <v>1</v>
      </c>
      <c r="C9" s="2">
        <v>13</v>
      </c>
      <c r="D9" s="70">
        <f>C9/C8*100</f>
        <v>113.04347826086956</v>
      </c>
      <c r="E9" s="70">
        <f>$E$8/D9*100</f>
        <v>88.461538461538453</v>
      </c>
      <c r="F9"/>
      <c r="G9"/>
      <c r="H9"/>
      <c r="I9"/>
      <c r="J9"/>
      <c r="K9"/>
      <c r="L9"/>
      <c r="M9"/>
      <c r="N9"/>
      <c r="O9"/>
    </row>
    <row r="10" spans="1:16" x14ac:dyDescent="0.35">
      <c r="A10" s="16">
        <v>2018</v>
      </c>
      <c r="B10" s="16">
        <v>2</v>
      </c>
      <c r="C10" s="2">
        <v>14.4</v>
      </c>
      <c r="D10" s="70">
        <f t="shared" ref="D10:D15" si="0">C10/C9*100</f>
        <v>110.76923076923077</v>
      </c>
      <c r="E10" s="70">
        <f>$E$8/D10*100</f>
        <v>90.277777777777786</v>
      </c>
      <c r="F10"/>
      <c r="G10"/>
      <c r="H10"/>
      <c r="I10"/>
      <c r="J10"/>
      <c r="K10"/>
      <c r="L10"/>
      <c r="M10"/>
      <c r="N10"/>
      <c r="O10"/>
    </row>
    <row r="11" spans="1:16" x14ac:dyDescent="0.35">
      <c r="A11" s="16">
        <v>2019</v>
      </c>
      <c r="B11" s="16">
        <v>3</v>
      </c>
      <c r="C11" s="2">
        <v>16</v>
      </c>
      <c r="D11" s="70">
        <f t="shared" si="0"/>
        <v>111.11111111111111</v>
      </c>
      <c r="E11" s="70">
        <f t="shared" ref="E9:E15" si="1">$E$8/D11*100</f>
        <v>90</v>
      </c>
      <c r="F11"/>
      <c r="G11"/>
      <c r="H11"/>
      <c r="I11"/>
      <c r="J11"/>
      <c r="K11"/>
      <c r="L11"/>
      <c r="M11"/>
      <c r="N11"/>
      <c r="O11"/>
    </row>
    <row r="12" spans="1:16" x14ac:dyDescent="0.35">
      <c r="A12" s="16">
        <v>2020</v>
      </c>
      <c r="B12" s="16">
        <v>4</v>
      </c>
      <c r="C12" s="2">
        <v>17.7</v>
      </c>
      <c r="D12" s="70">
        <f t="shared" si="0"/>
        <v>110.625</v>
      </c>
      <c r="E12" s="70">
        <f t="shared" si="1"/>
        <v>90.395480225988706</v>
      </c>
      <c r="F12"/>
      <c r="G12"/>
      <c r="H12"/>
      <c r="I12"/>
      <c r="J12"/>
      <c r="K12"/>
      <c r="L12"/>
      <c r="M12"/>
      <c r="N12"/>
      <c r="O12"/>
    </row>
    <row r="13" spans="1:16" x14ac:dyDescent="0.35">
      <c r="A13" s="16">
        <v>2021</v>
      </c>
      <c r="B13" s="16">
        <v>5</v>
      </c>
      <c r="C13" s="2">
        <v>19.100000000000001</v>
      </c>
      <c r="D13" s="70">
        <f t="shared" si="0"/>
        <v>107.90960451977402</v>
      </c>
      <c r="E13" s="70">
        <f t="shared" si="1"/>
        <v>92.670157068062821</v>
      </c>
      <c r="F13"/>
      <c r="G13"/>
      <c r="H13"/>
      <c r="I13"/>
      <c r="J13"/>
      <c r="K13"/>
      <c r="L13"/>
      <c r="M13"/>
      <c r="N13"/>
      <c r="O13"/>
    </row>
    <row r="14" spans="1:16" x14ac:dyDescent="0.35">
      <c r="A14" s="16">
        <v>2022</v>
      </c>
      <c r="B14" s="16">
        <v>6</v>
      </c>
      <c r="C14" s="2">
        <v>20.7</v>
      </c>
      <c r="D14" s="70">
        <f t="shared" si="0"/>
        <v>108.37696335078533</v>
      </c>
      <c r="E14" s="70">
        <f t="shared" si="1"/>
        <v>92.270531400966192</v>
      </c>
      <c r="F14"/>
      <c r="G14"/>
      <c r="H14"/>
      <c r="I14"/>
      <c r="J14"/>
      <c r="K14"/>
      <c r="L14"/>
      <c r="M14"/>
      <c r="N14"/>
      <c r="O14"/>
    </row>
    <row r="15" spans="1:16" x14ac:dyDescent="0.35">
      <c r="A15" s="16">
        <v>2023</v>
      </c>
      <c r="B15" s="16">
        <v>7</v>
      </c>
      <c r="C15" s="2">
        <v>21.9</v>
      </c>
      <c r="D15" s="70">
        <f t="shared" si="0"/>
        <v>105.79710144927536</v>
      </c>
      <c r="E15" s="70">
        <f t="shared" si="1"/>
        <v>94.520547945205479</v>
      </c>
      <c r="F15"/>
      <c r="G15"/>
      <c r="H15"/>
      <c r="I15"/>
      <c r="J15"/>
      <c r="K15"/>
      <c r="L15"/>
      <c r="M15"/>
      <c r="N15"/>
      <c r="O15"/>
    </row>
    <row r="16" spans="1:16" x14ac:dyDescent="0.35">
      <c r="D16" s="110" t="s">
        <v>109</v>
      </c>
      <c r="E16" s="12" t="s">
        <v>7</v>
      </c>
      <c r="F16"/>
    </row>
    <row r="18" spans="3:7" x14ac:dyDescent="0.35">
      <c r="C18" s="26" t="s">
        <v>6</v>
      </c>
      <c r="D18" s="26" t="s">
        <v>160</v>
      </c>
    </row>
    <row r="20" spans="3:7" x14ac:dyDescent="0.35">
      <c r="G20" s="27"/>
    </row>
    <row r="21" spans="3:7" x14ac:dyDescent="0.35">
      <c r="C21" s="26" t="s">
        <v>122</v>
      </c>
      <c r="D21" s="26" t="s">
        <v>161</v>
      </c>
    </row>
    <row r="24" spans="3:7" x14ac:dyDescent="0.35">
      <c r="C24" s="26" t="s">
        <v>162</v>
      </c>
    </row>
    <row r="40" spans="3:12" x14ac:dyDescent="0.35">
      <c r="C40" s="26" t="s">
        <v>154</v>
      </c>
    </row>
    <row r="41" spans="3:12" x14ac:dyDescent="0.35">
      <c r="C41" s="26" t="s">
        <v>163</v>
      </c>
      <c r="J41" s="105" t="s">
        <v>164</v>
      </c>
      <c r="K41"/>
      <c r="L41" s="106" t="s">
        <v>165</v>
      </c>
    </row>
    <row r="42" spans="3:12" x14ac:dyDescent="0.35">
      <c r="C42" s="26" t="s">
        <v>146</v>
      </c>
      <c r="D42" s="26">
        <v>-3038.9</v>
      </c>
      <c r="J42" s="107" t="s">
        <v>166</v>
      </c>
      <c r="K42"/>
      <c r="L42"/>
    </row>
    <row r="43" spans="3:12" x14ac:dyDescent="0.35">
      <c r="C43" s="26" t="s">
        <v>147</v>
      </c>
      <c r="D43" s="26">
        <v>1.5130999999999999</v>
      </c>
      <c r="J43" s="107" t="s">
        <v>167</v>
      </c>
      <c r="K43"/>
      <c r="L43"/>
    </row>
    <row r="46" spans="3:12" x14ac:dyDescent="0.35">
      <c r="D46" s="26" t="s">
        <v>168</v>
      </c>
    </row>
    <row r="47" spans="3:12" x14ac:dyDescent="0.35">
      <c r="D47" s="26" t="s">
        <v>169</v>
      </c>
    </row>
    <row r="51" spans="3:4" x14ac:dyDescent="0.35">
      <c r="D51" s="26" t="s">
        <v>155</v>
      </c>
    </row>
    <row r="52" spans="3:4" x14ac:dyDescent="0.35">
      <c r="D52" s="26">
        <f>1.5131*9-3038.9</f>
        <v>-3025.2820999999999</v>
      </c>
    </row>
    <row r="53" spans="3:4" x14ac:dyDescent="0.35">
      <c r="C53" s="26" t="s">
        <v>172</v>
      </c>
      <c r="D53" s="26" t="s">
        <v>171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453125" style="22" customWidth="1"/>
    <col min="2" max="2" width="13.54296875" style="22" customWidth="1"/>
    <col min="3" max="16384" width="9.1796875" style="22"/>
  </cols>
  <sheetData>
    <row r="1" spans="1:16" x14ac:dyDescent="0.35">
      <c r="A1" t="s">
        <v>0</v>
      </c>
      <c r="B1"/>
      <c r="C1"/>
      <c r="D1"/>
      <c r="E1"/>
      <c r="F1"/>
      <c r="G1"/>
      <c r="H1"/>
      <c r="I1"/>
      <c r="J1"/>
    </row>
    <row r="2" spans="1:16" x14ac:dyDescent="0.35">
      <c r="A2"/>
      <c r="B2"/>
      <c r="C2"/>
      <c r="D2"/>
      <c r="E2"/>
      <c r="F2"/>
      <c r="G2"/>
      <c r="H2"/>
      <c r="I2"/>
      <c r="J2"/>
    </row>
    <row r="3" spans="1:16" x14ac:dyDescent="0.35">
      <c r="A3" t="s">
        <v>0</v>
      </c>
      <c r="B3"/>
      <c r="C3"/>
      <c r="D3"/>
      <c r="E3"/>
      <c r="F3"/>
      <c r="G3"/>
      <c r="H3"/>
      <c r="I3"/>
      <c r="J3"/>
    </row>
    <row r="4" spans="1:16" x14ac:dyDescent="0.35">
      <c r="A4"/>
      <c r="B4"/>
      <c r="C4"/>
      <c r="D4"/>
      <c r="E4"/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15" thickBot="1" x14ac:dyDescent="0.4">
      <c r="A5" s="5" t="s">
        <v>2</v>
      </c>
      <c r="B5" s="5" t="s">
        <v>95</v>
      </c>
      <c r="C5"/>
      <c r="D5"/>
      <c r="E5"/>
      <c r="F5"/>
      <c r="G5"/>
      <c r="H5"/>
      <c r="I5"/>
      <c r="J5"/>
    </row>
    <row r="6" spans="1:16" x14ac:dyDescent="0.35">
      <c r="A6" s="17">
        <v>2010</v>
      </c>
      <c r="B6" s="71">
        <v>101</v>
      </c>
      <c r="C6"/>
      <c r="D6"/>
      <c r="E6"/>
      <c r="F6"/>
      <c r="G6"/>
      <c r="H6"/>
      <c r="I6"/>
      <c r="J6"/>
    </row>
    <row r="7" spans="1:16" x14ac:dyDescent="0.35">
      <c r="A7" s="16">
        <v>2011</v>
      </c>
      <c r="B7" s="65">
        <v>96</v>
      </c>
      <c r="C7"/>
      <c r="D7"/>
      <c r="E7"/>
      <c r="F7"/>
      <c r="G7"/>
      <c r="H7"/>
      <c r="I7"/>
      <c r="J7" s="23"/>
    </row>
    <row r="8" spans="1:16" x14ac:dyDescent="0.35">
      <c r="A8" s="17">
        <v>2012</v>
      </c>
      <c r="B8" s="65">
        <v>97</v>
      </c>
      <c r="C8"/>
      <c r="D8"/>
      <c r="E8"/>
      <c r="F8"/>
      <c r="G8"/>
      <c r="H8"/>
      <c r="I8"/>
    </row>
    <row r="9" spans="1:16" x14ac:dyDescent="0.35">
      <c r="A9" s="16">
        <v>2013</v>
      </c>
      <c r="B9" s="65">
        <v>99</v>
      </c>
      <c r="C9" s="14"/>
      <c r="D9"/>
      <c r="E9"/>
      <c r="F9"/>
      <c r="G9"/>
      <c r="H9"/>
      <c r="I9"/>
    </row>
    <row r="10" spans="1:16" x14ac:dyDescent="0.35">
      <c r="A10" s="17">
        <v>2014</v>
      </c>
      <c r="B10" s="65">
        <v>101</v>
      </c>
      <c r="C10"/>
      <c r="D10"/>
      <c r="E10"/>
      <c r="F10"/>
      <c r="G10"/>
      <c r="H10"/>
      <c r="I10"/>
    </row>
    <row r="11" spans="1:16" x14ac:dyDescent="0.35">
      <c r="A11" s="16">
        <v>2015</v>
      </c>
      <c r="B11" s="65">
        <v>101</v>
      </c>
      <c r="C11"/>
      <c r="D11"/>
      <c r="E11"/>
      <c r="F11"/>
      <c r="G11"/>
      <c r="H11"/>
      <c r="I11"/>
    </row>
    <row r="12" spans="1:16" x14ac:dyDescent="0.35">
      <c r="A12" s="17">
        <v>2016</v>
      </c>
      <c r="B12" s="65">
        <v>100</v>
      </c>
      <c r="C12"/>
      <c r="D12"/>
      <c r="E12"/>
      <c r="F12"/>
      <c r="G12"/>
      <c r="H12"/>
      <c r="I12"/>
    </row>
    <row r="13" spans="1:16" x14ac:dyDescent="0.35">
      <c r="A13" s="16">
        <v>2017</v>
      </c>
      <c r="B13" s="65">
        <v>103</v>
      </c>
      <c r="C13"/>
      <c r="D13"/>
      <c r="E13"/>
      <c r="F13"/>
      <c r="G13"/>
      <c r="H13"/>
      <c r="I13"/>
    </row>
    <row r="14" spans="1:16" x14ac:dyDescent="0.35">
      <c r="A14" s="17">
        <v>2018</v>
      </c>
      <c r="B14" s="65">
        <v>106</v>
      </c>
      <c r="C14"/>
      <c r="D14"/>
      <c r="E14"/>
      <c r="F14"/>
      <c r="G14"/>
      <c r="H14"/>
      <c r="I14"/>
    </row>
    <row r="15" spans="1:16" x14ac:dyDescent="0.35">
      <c r="A15" s="16">
        <v>2019</v>
      </c>
      <c r="B15" s="65">
        <v>108</v>
      </c>
      <c r="C15"/>
      <c r="D15"/>
      <c r="E15"/>
      <c r="F15"/>
      <c r="G15"/>
      <c r="H15"/>
      <c r="I15"/>
    </row>
    <row r="16" spans="1:16" x14ac:dyDescent="0.35">
      <c r="A16" s="17">
        <v>2020</v>
      </c>
      <c r="B16" s="65">
        <v>108</v>
      </c>
      <c r="C16"/>
      <c r="D16"/>
      <c r="E16"/>
      <c r="F16"/>
      <c r="G16"/>
      <c r="H16"/>
      <c r="I16"/>
    </row>
    <row r="17" spans="1:9" x14ac:dyDescent="0.35">
      <c r="A17" s="16">
        <v>2021</v>
      </c>
      <c r="B17" s="65">
        <v>109</v>
      </c>
      <c r="C17"/>
      <c r="D17"/>
      <c r="E17"/>
      <c r="F17"/>
      <c r="G17"/>
      <c r="H17"/>
      <c r="I17"/>
    </row>
    <row r="18" spans="1:9" x14ac:dyDescent="0.35">
      <c r="A18" s="17">
        <v>2022</v>
      </c>
      <c r="B18" s="65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4.5" x14ac:dyDescent="0.35"/>
  <cols>
    <col min="1" max="1" width="22.1796875" customWidth="1"/>
    <col min="2" max="2" width="15.453125" customWidth="1"/>
    <col min="5" max="5" width="10.453125" bestFit="1" customWidth="1"/>
    <col min="14" max="14" width="12.1796875" customWidth="1"/>
  </cols>
  <sheetData>
    <row r="1" spans="1:9" x14ac:dyDescent="0.35">
      <c r="A1" t="s">
        <v>110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2" t="s">
        <v>97</v>
      </c>
      <c r="B5" s="69" t="s">
        <v>96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76">
        <v>1</v>
      </c>
      <c r="B6" s="72">
        <v>13</v>
      </c>
      <c r="C6" s="11"/>
      <c r="D6" s="11"/>
      <c r="E6" s="11"/>
      <c r="F6" s="11"/>
      <c r="G6" s="11"/>
      <c r="H6" s="11"/>
      <c r="I6" s="11"/>
    </row>
    <row r="7" spans="1:9" x14ac:dyDescent="0.35">
      <c r="A7" s="76">
        <v>2</v>
      </c>
      <c r="B7" s="72">
        <v>15</v>
      </c>
      <c r="C7" s="11"/>
      <c r="D7" s="11"/>
      <c r="E7" s="11"/>
      <c r="F7" s="11"/>
      <c r="G7" s="11"/>
      <c r="H7" s="11"/>
      <c r="I7" s="11"/>
    </row>
    <row r="8" spans="1:9" x14ac:dyDescent="0.35">
      <c r="A8" s="76">
        <v>3</v>
      </c>
      <c r="B8" s="72">
        <v>18</v>
      </c>
      <c r="C8" s="11"/>
      <c r="D8" s="11"/>
      <c r="E8" s="11"/>
      <c r="F8" s="11"/>
      <c r="G8" s="11"/>
      <c r="H8" s="11"/>
      <c r="I8" s="11"/>
    </row>
    <row r="9" spans="1:9" x14ac:dyDescent="0.35">
      <c r="A9" s="76">
        <v>4</v>
      </c>
      <c r="B9" s="72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76">
        <v>5</v>
      </c>
      <c r="B10" s="72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76">
        <v>6</v>
      </c>
      <c r="B11" s="72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76">
        <v>7</v>
      </c>
      <c r="B12" s="72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76">
        <v>8</v>
      </c>
      <c r="B13" s="72">
        <v>30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76">
        <v>9</v>
      </c>
      <c r="B14" s="72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76">
        <v>10</v>
      </c>
      <c r="B15" s="72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76">
        <v>11</v>
      </c>
      <c r="B16" s="72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76">
        <v>12</v>
      </c>
      <c r="B17" s="72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76">
        <v>13</v>
      </c>
      <c r="B18" s="72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76">
        <v>14</v>
      </c>
      <c r="B19" s="72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76">
        <v>15</v>
      </c>
      <c r="B20" s="72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76">
        <v>16</v>
      </c>
      <c r="B21" s="72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76">
        <v>17</v>
      </c>
      <c r="B22" s="72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76">
        <v>18</v>
      </c>
      <c r="B23" s="72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76">
        <v>19</v>
      </c>
      <c r="B24" s="72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76">
        <v>20</v>
      </c>
      <c r="B25" s="72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76">
        <v>21</v>
      </c>
      <c r="B26" s="72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76">
        <v>22</v>
      </c>
      <c r="B27" s="72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76">
        <v>23</v>
      </c>
      <c r="B28" s="72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76">
        <v>24</v>
      </c>
      <c r="B29" s="72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76">
        <v>25</v>
      </c>
      <c r="B30" s="72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76">
        <v>26</v>
      </c>
      <c r="B31" s="72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76">
        <v>27</v>
      </c>
      <c r="B32" s="72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76">
        <v>28</v>
      </c>
      <c r="B33" s="72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76">
        <v>29</v>
      </c>
      <c r="B34" s="72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76">
        <v>30</v>
      </c>
      <c r="B35" s="72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20</v>
      </c>
    </row>
    <row r="5" spans="1:14" x14ac:dyDescent="0.35">
      <c r="A5" t="s">
        <v>109</v>
      </c>
    </row>
    <row r="8" spans="1:14" ht="15" customHeight="1" x14ac:dyDescent="0.35">
      <c r="A8" t="s">
        <v>6</v>
      </c>
    </row>
    <row r="11" spans="1:14" x14ac:dyDescent="0.35">
      <c r="A11" t="s">
        <v>7</v>
      </c>
    </row>
    <row r="12" spans="1:14" x14ac:dyDescent="0.35">
      <c r="N12" s="12"/>
    </row>
    <row r="14" spans="1:14" x14ac:dyDescent="0.35">
      <c r="A14" t="s">
        <v>8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110</v>
      </c>
    </row>
    <row r="3" spans="1:4" x14ac:dyDescent="0.35">
      <c r="B3" s="58"/>
    </row>
    <row r="4" spans="1:4" ht="14.5" customHeight="1" x14ac:dyDescent="0.35">
      <c r="A4" s="56" t="s">
        <v>48</v>
      </c>
      <c r="B4" s="56" t="s">
        <v>49</v>
      </c>
      <c r="C4" s="56" t="s">
        <v>50</v>
      </c>
    </row>
    <row r="5" spans="1:4" x14ac:dyDescent="0.35">
      <c r="A5" s="55">
        <v>25</v>
      </c>
      <c r="B5" s="55">
        <v>32</v>
      </c>
      <c r="C5" s="55">
        <v>56</v>
      </c>
    </row>
    <row r="6" spans="1:4" x14ac:dyDescent="0.35">
      <c r="A6" s="55">
        <v>28</v>
      </c>
      <c r="B6" s="55">
        <v>35</v>
      </c>
      <c r="C6" s="55">
        <v>45</v>
      </c>
    </row>
    <row r="7" spans="1:4" x14ac:dyDescent="0.35">
      <c r="A7" s="55">
        <v>30</v>
      </c>
      <c r="B7" s="55">
        <v>33</v>
      </c>
      <c r="C7" s="55">
        <v>51</v>
      </c>
    </row>
    <row r="8" spans="1:4" x14ac:dyDescent="0.35">
      <c r="A8" s="55">
        <v>26</v>
      </c>
      <c r="B8" s="55">
        <v>26</v>
      </c>
      <c r="C8" s="55">
        <v>45</v>
      </c>
      <c r="D8" s="3"/>
    </row>
    <row r="9" spans="1:4" x14ac:dyDescent="0.35">
      <c r="A9" s="55">
        <v>34</v>
      </c>
      <c r="B9" s="55">
        <v>34</v>
      </c>
      <c r="C9" s="55">
        <v>43</v>
      </c>
    </row>
    <row r="10" spans="1:4" x14ac:dyDescent="0.35">
      <c r="A10" s="55">
        <v>29</v>
      </c>
      <c r="B10" s="55">
        <v>31</v>
      </c>
      <c r="C10" s="55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10.1796875" bestFit="1" customWidth="1"/>
    <col min="4" max="4" width="16.1796875" bestFit="1" customWidth="1"/>
    <col min="5" max="5" width="32.453125" bestFit="1" customWidth="1"/>
    <col min="6" max="6" width="29.453125" bestFit="1" customWidth="1"/>
  </cols>
  <sheetData>
    <row r="1" spans="1:6" x14ac:dyDescent="0.35">
      <c r="A1" t="s">
        <v>0</v>
      </c>
    </row>
    <row r="3" spans="1:6" x14ac:dyDescent="0.35">
      <c r="A3" s="60"/>
      <c r="B3" s="58"/>
    </row>
    <row r="4" spans="1:6" ht="29" x14ac:dyDescent="0.35">
      <c r="A4" s="66" t="s">
        <v>103</v>
      </c>
      <c r="B4" s="66" t="s">
        <v>104</v>
      </c>
    </row>
    <row r="5" spans="1:6" x14ac:dyDescent="0.35">
      <c r="A5" s="15">
        <v>80</v>
      </c>
      <c r="B5" s="15">
        <v>100</v>
      </c>
    </row>
    <row r="6" spans="1:6" x14ac:dyDescent="0.35">
      <c r="A6" s="70">
        <v>70</v>
      </c>
      <c r="B6" s="15">
        <v>83</v>
      </c>
    </row>
    <row r="7" spans="1:6" x14ac:dyDescent="0.35">
      <c r="A7" s="15">
        <v>65</v>
      </c>
      <c r="B7" s="70">
        <v>80</v>
      </c>
    </row>
    <row r="8" spans="1:6" x14ac:dyDescent="0.35">
      <c r="A8" s="15">
        <v>59</v>
      </c>
      <c r="B8" s="15">
        <v>73</v>
      </c>
    </row>
    <row r="9" spans="1:6" x14ac:dyDescent="0.35">
      <c r="A9" s="15">
        <v>45</v>
      </c>
      <c r="B9" s="15">
        <v>69</v>
      </c>
    </row>
    <row r="10" spans="1:6" x14ac:dyDescent="0.35">
      <c r="A10" s="70">
        <v>45</v>
      </c>
      <c r="B10" s="15">
        <v>62</v>
      </c>
    </row>
    <row r="11" spans="1:6" x14ac:dyDescent="0.35">
      <c r="A11" s="15">
        <v>40</v>
      </c>
      <c r="B11" s="15">
        <v>57</v>
      </c>
    </row>
    <row r="12" spans="1:6" x14ac:dyDescent="0.35">
      <c r="A12" s="15">
        <v>37</v>
      </c>
      <c r="B12" s="15">
        <v>54</v>
      </c>
    </row>
    <row r="13" spans="1:6" x14ac:dyDescent="0.35">
      <c r="A13" s="15">
        <v>31</v>
      </c>
      <c r="B13" s="15">
        <v>49</v>
      </c>
    </row>
    <row r="14" spans="1:6" x14ac:dyDescent="0.35">
      <c r="A14" s="15">
        <v>27</v>
      </c>
      <c r="B14" s="70">
        <v>49</v>
      </c>
    </row>
    <row r="15" spans="1:6" x14ac:dyDescent="0.35">
      <c r="A15" s="15">
        <v>10</v>
      </c>
      <c r="B15" s="15">
        <v>45</v>
      </c>
    </row>
    <row r="16" spans="1:6" x14ac:dyDescent="0.3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tabSelected="1" workbookViewId="0"/>
  </sheetViews>
  <sheetFormatPr defaultColWidth="9.1796875" defaultRowHeight="14.5" x14ac:dyDescent="0.35"/>
  <cols>
    <col min="1" max="1" width="22.1796875" customWidth="1"/>
    <col min="2" max="5" width="12.26953125" customWidth="1"/>
    <col min="6" max="6" width="14.81640625" customWidth="1"/>
    <col min="7" max="7" width="11.81640625" customWidth="1"/>
  </cols>
  <sheetData>
    <row r="1" spans="1:5" x14ac:dyDescent="0.35">
      <c r="A1" t="s">
        <v>0</v>
      </c>
    </row>
    <row r="5" spans="1:5" x14ac:dyDescent="0.35">
      <c r="A5" s="57"/>
      <c r="B5" s="2"/>
      <c r="C5" s="90" t="s">
        <v>98</v>
      </c>
      <c r="D5" s="90" t="s">
        <v>99</v>
      </c>
      <c r="E5" s="90" t="s">
        <v>100</v>
      </c>
    </row>
    <row r="6" spans="1:5" x14ac:dyDescent="0.35">
      <c r="A6" s="12"/>
      <c r="B6" s="91" t="s">
        <v>101</v>
      </c>
      <c r="C6" s="2">
        <v>45</v>
      </c>
      <c r="D6" s="2">
        <v>57</v>
      </c>
      <c r="E6" s="2">
        <v>44</v>
      </c>
    </row>
    <row r="7" spans="1:5" x14ac:dyDescent="0.35">
      <c r="A7" s="12"/>
      <c r="B7" s="90" t="s">
        <v>102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>
      <selection activeCell="B29" sqref="B29"/>
    </sheetView>
  </sheetViews>
  <sheetFormatPr defaultRowHeight="14.5" x14ac:dyDescent="0.35"/>
  <cols>
    <col min="1" max="1" width="21.453125" bestFit="1" customWidth="1"/>
    <col min="2" max="2" width="20.1796875" customWidth="1"/>
    <col min="3" max="3" width="14.54296875" customWidth="1"/>
  </cols>
  <sheetData>
    <row r="1" spans="1:6" x14ac:dyDescent="0.35">
      <c r="A1" t="s">
        <v>0</v>
      </c>
      <c r="B1" s="59"/>
    </row>
    <row r="3" spans="1:6" x14ac:dyDescent="0.35">
      <c r="A3" s="20"/>
      <c r="F3" s="96" t="s">
        <v>118</v>
      </c>
    </row>
    <row r="4" spans="1:6" ht="29" x14ac:dyDescent="0.35">
      <c r="A4" s="74" t="s">
        <v>51</v>
      </c>
      <c r="B4" s="61" t="s">
        <v>52</v>
      </c>
      <c r="C4" s="44"/>
    </row>
    <row r="5" spans="1:6" x14ac:dyDescent="0.35">
      <c r="A5" s="6" t="s">
        <v>53</v>
      </c>
      <c r="B5" s="63" t="s">
        <v>54</v>
      </c>
      <c r="C5" s="36"/>
      <c r="F5" s="12"/>
    </row>
    <row r="6" spans="1:6" x14ac:dyDescent="0.35">
      <c r="A6" s="6" t="s">
        <v>55</v>
      </c>
      <c r="B6" s="63" t="s">
        <v>56</v>
      </c>
      <c r="C6" s="36"/>
    </row>
    <row r="7" spans="1:6" x14ac:dyDescent="0.35">
      <c r="A7" s="6" t="s">
        <v>57</v>
      </c>
      <c r="B7" s="63" t="s">
        <v>58</v>
      </c>
      <c r="C7" s="36"/>
    </row>
    <row r="8" spans="1:6" x14ac:dyDescent="0.35">
      <c r="A8" s="6" t="s">
        <v>59</v>
      </c>
      <c r="B8" s="63" t="s">
        <v>60</v>
      </c>
      <c r="C8" s="36"/>
    </row>
    <row r="9" spans="1:6" x14ac:dyDescent="0.35">
      <c r="A9" s="6" t="s">
        <v>61</v>
      </c>
      <c r="B9" s="63" t="s">
        <v>62</v>
      </c>
      <c r="C9" s="36"/>
    </row>
    <row r="10" spans="1:6" x14ac:dyDescent="0.35">
      <c r="A10" s="6" t="s">
        <v>63</v>
      </c>
      <c r="B10" s="63" t="s">
        <v>64</v>
      </c>
      <c r="C10" s="36"/>
    </row>
    <row r="11" spans="1:6" x14ac:dyDescent="0.35">
      <c r="A11" s="6" t="s">
        <v>65</v>
      </c>
      <c r="B11" s="63" t="s">
        <v>66</v>
      </c>
      <c r="C11" s="36"/>
    </row>
    <row r="12" spans="1:6" x14ac:dyDescent="0.35">
      <c r="A12" s="6" t="s">
        <v>67</v>
      </c>
      <c r="B12" s="63" t="s">
        <v>68</v>
      </c>
      <c r="C12" s="36"/>
    </row>
    <row r="13" spans="1:6" x14ac:dyDescent="0.35">
      <c r="A13" s="6" t="s">
        <v>69</v>
      </c>
      <c r="B13" s="63" t="s">
        <v>70</v>
      </c>
      <c r="C13" s="36"/>
    </row>
    <row r="14" spans="1:6" x14ac:dyDescent="0.35">
      <c r="A14" s="6" t="s">
        <v>71</v>
      </c>
      <c r="B14" s="63" t="s">
        <v>72</v>
      </c>
      <c r="C14" s="36"/>
    </row>
    <row r="15" spans="1:6" x14ac:dyDescent="0.35">
      <c r="A15" s="6" t="s">
        <v>73</v>
      </c>
      <c r="B15" s="63" t="s">
        <v>74</v>
      </c>
    </row>
    <row r="16" spans="1:6" x14ac:dyDescent="0.35">
      <c r="A16" s="62" t="s">
        <v>75</v>
      </c>
      <c r="B16" s="63" t="s">
        <v>76</v>
      </c>
    </row>
    <row r="17" spans="1:13" x14ac:dyDescent="0.35">
      <c r="A17" s="6" t="s">
        <v>77</v>
      </c>
      <c r="B17" s="63" t="s">
        <v>78</v>
      </c>
    </row>
    <row r="18" spans="1:13" x14ac:dyDescent="0.35">
      <c r="A18" s="62" t="s">
        <v>79</v>
      </c>
      <c r="B18" s="63" t="s">
        <v>80</v>
      </c>
    </row>
    <row r="19" spans="1:13" x14ac:dyDescent="0.35">
      <c r="A19" s="62" t="s">
        <v>81</v>
      </c>
      <c r="B19" s="63" t="s">
        <v>82</v>
      </c>
    </row>
    <row r="20" spans="1:13" x14ac:dyDescent="0.35">
      <c r="A20" s="62" t="s">
        <v>83</v>
      </c>
      <c r="B20" s="63" t="s">
        <v>84</v>
      </c>
    </row>
    <row r="21" spans="1:13" x14ac:dyDescent="0.35">
      <c r="A21" s="62" t="s">
        <v>85</v>
      </c>
      <c r="B21" s="63" t="s">
        <v>86</v>
      </c>
      <c r="M21" s="12"/>
    </row>
    <row r="22" spans="1:13" x14ac:dyDescent="0.35">
      <c r="A22" s="62" t="s">
        <v>87</v>
      </c>
      <c r="B22" s="63" t="s">
        <v>88</v>
      </c>
      <c r="M22" s="12"/>
    </row>
    <row r="23" spans="1:13" x14ac:dyDescent="0.35">
      <c r="A23" s="62" t="s">
        <v>89</v>
      </c>
      <c r="B23" s="63" t="s">
        <v>90</v>
      </c>
      <c r="M23" s="12"/>
    </row>
    <row r="24" spans="1:13" x14ac:dyDescent="0.35">
      <c r="M24" s="12"/>
    </row>
    <row r="25" spans="1:13" x14ac:dyDescent="0.35">
      <c r="A25" t="s">
        <v>109</v>
      </c>
    </row>
    <row r="26" spans="1:13" x14ac:dyDescent="0.35">
      <c r="A26" t="s">
        <v>119</v>
      </c>
      <c r="B26" s="95" t="s">
        <v>121</v>
      </c>
    </row>
    <row r="27" spans="1:13" x14ac:dyDescent="0.35">
      <c r="A27" t="s">
        <v>6</v>
      </c>
    </row>
    <row r="28" spans="1:13" x14ac:dyDescent="0.35">
      <c r="A28" t="s">
        <v>120</v>
      </c>
      <c r="B28" t="s">
        <v>173</v>
      </c>
    </row>
    <row r="29" spans="1:13" x14ac:dyDescent="0.35">
      <c r="A29" t="s">
        <v>122</v>
      </c>
    </row>
    <row r="37" spans="1:2" x14ac:dyDescent="0.35">
      <c r="A37" s="41"/>
      <c r="B37" s="43"/>
    </row>
  </sheetData>
  <phoneticPr fontId="28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D356-2989-40CB-B88A-D0E1DEAA0971}">
  <dimension ref="B2:B403"/>
  <sheetViews>
    <sheetView topLeftCell="A73" zoomScaleNormal="100" workbookViewId="0">
      <selection activeCell="N91" sqref="N91:N92"/>
    </sheetView>
  </sheetViews>
  <sheetFormatPr defaultColWidth="8.54296875" defaultRowHeight="14.5" x14ac:dyDescent="0.35"/>
  <cols>
    <col min="1" max="16384" width="8.54296875" style="87"/>
  </cols>
  <sheetData>
    <row r="2" spans="2:2" x14ac:dyDescent="0.35">
      <c r="B2" s="86"/>
    </row>
    <row r="189" spans="2:2" ht="18.5" x14ac:dyDescent="0.45">
      <c r="B189" s="88"/>
    </row>
    <row r="403" spans="2:2" ht="18.5" x14ac:dyDescent="0.45">
      <c r="B403" s="88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T118"/>
  <sheetViews>
    <sheetView topLeftCell="G11" workbookViewId="0">
      <selection activeCell="T36" sqref="T36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  <col min="18" max="18" width="23.1796875" customWidth="1"/>
    <col min="22" max="22" width="24.1796875" customWidth="1"/>
  </cols>
  <sheetData>
    <row r="1" spans="1:7" x14ac:dyDescent="0.35">
      <c r="A1" t="s">
        <v>22</v>
      </c>
    </row>
    <row r="3" spans="1:7" x14ac:dyDescent="0.35">
      <c r="C3" s="12"/>
      <c r="E3" s="12"/>
    </row>
    <row r="4" spans="1:7" ht="29" x14ac:dyDescent="0.35">
      <c r="A4" s="89" t="s">
        <v>107</v>
      </c>
      <c r="B4" s="89" t="s">
        <v>91</v>
      </c>
      <c r="C4" s="12"/>
      <c r="E4" s="3"/>
      <c r="F4" s="48"/>
      <c r="G4" s="18"/>
    </row>
    <row r="5" spans="1:7" x14ac:dyDescent="0.35">
      <c r="A5" s="65">
        <v>1</v>
      </c>
      <c r="B5" s="2">
        <v>65</v>
      </c>
      <c r="C5" s="12"/>
      <c r="E5" s="47"/>
    </row>
    <row r="6" spans="1:7" x14ac:dyDescent="0.35">
      <c r="A6" s="65">
        <v>2</v>
      </c>
      <c r="B6" s="2">
        <v>148</v>
      </c>
      <c r="C6" s="12"/>
      <c r="E6" s="47"/>
    </row>
    <row r="7" spans="1:7" x14ac:dyDescent="0.35">
      <c r="A7" s="65">
        <v>3</v>
      </c>
      <c r="B7" s="2">
        <v>91</v>
      </c>
      <c r="C7" s="12"/>
      <c r="E7" s="47"/>
    </row>
    <row r="8" spans="1:7" x14ac:dyDescent="0.35">
      <c r="A8" s="65">
        <v>4</v>
      </c>
      <c r="B8" s="2">
        <v>70</v>
      </c>
      <c r="C8" s="12"/>
      <c r="E8" s="47"/>
    </row>
    <row r="9" spans="1:7" x14ac:dyDescent="0.35">
      <c r="A9" s="65">
        <v>5</v>
      </c>
      <c r="B9" s="2">
        <v>140</v>
      </c>
      <c r="C9" s="12"/>
      <c r="E9" s="47"/>
    </row>
    <row r="10" spans="1:7" x14ac:dyDescent="0.35">
      <c r="A10" s="65">
        <v>6</v>
      </c>
      <c r="B10" s="2">
        <v>30</v>
      </c>
      <c r="C10" s="12"/>
      <c r="E10" s="47" t="s">
        <v>123</v>
      </c>
      <c r="F10" s="97">
        <f>MIN(B5:B28)</f>
        <v>8</v>
      </c>
    </row>
    <row r="11" spans="1:7" x14ac:dyDescent="0.35">
      <c r="A11" s="65">
        <v>7</v>
      </c>
      <c r="B11" s="2">
        <v>129</v>
      </c>
      <c r="C11" s="12"/>
      <c r="E11" s="47" t="s">
        <v>124</v>
      </c>
      <c r="F11" s="97">
        <f>MAX(B5:B28)</f>
        <v>152</v>
      </c>
    </row>
    <row r="12" spans="1:7" x14ac:dyDescent="0.35">
      <c r="A12" s="65">
        <v>8</v>
      </c>
      <c r="B12" s="2">
        <v>84</v>
      </c>
      <c r="C12" s="12"/>
      <c r="E12" s="47"/>
    </row>
    <row r="13" spans="1:7" x14ac:dyDescent="0.35">
      <c r="A13" s="65">
        <v>9</v>
      </c>
      <c r="B13" s="2">
        <v>88</v>
      </c>
      <c r="C13" s="12"/>
      <c r="E13" s="47"/>
    </row>
    <row r="14" spans="1:7" x14ac:dyDescent="0.35">
      <c r="A14" s="65">
        <v>10</v>
      </c>
      <c r="B14" s="2">
        <v>133</v>
      </c>
      <c r="C14" s="12"/>
      <c r="E14" s="47"/>
    </row>
    <row r="15" spans="1:7" x14ac:dyDescent="0.35">
      <c r="A15" s="65">
        <v>11</v>
      </c>
      <c r="B15" s="2">
        <v>52</v>
      </c>
      <c r="C15" s="12"/>
    </row>
    <row r="16" spans="1:7" x14ac:dyDescent="0.35">
      <c r="A16" s="65">
        <v>12</v>
      </c>
      <c r="B16" s="2">
        <v>108</v>
      </c>
      <c r="C16" s="12"/>
    </row>
    <row r="17" spans="1:20" x14ac:dyDescent="0.35">
      <c r="A17" s="65">
        <v>13</v>
      </c>
      <c r="B17" s="2">
        <v>152</v>
      </c>
      <c r="C17" s="12"/>
    </row>
    <row r="18" spans="1:20" x14ac:dyDescent="0.35">
      <c r="A18" s="65">
        <v>14</v>
      </c>
      <c r="B18" s="2">
        <v>8</v>
      </c>
      <c r="C18" s="12"/>
      <c r="D18" s="46"/>
    </row>
    <row r="19" spans="1:20" x14ac:dyDescent="0.35">
      <c r="A19" s="65">
        <v>15</v>
      </c>
      <c r="B19" s="2">
        <v>127</v>
      </c>
      <c r="D19" s="45"/>
    </row>
    <row r="20" spans="1:20" x14ac:dyDescent="0.35">
      <c r="A20" s="65">
        <v>16</v>
      </c>
      <c r="B20" s="2">
        <v>82</v>
      </c>
      <c r="D20" s="45"/>
    </row>
    <row r="21" spans="1:20" x14ac:dyDescent="0.35">
      <c r="A21" s="65">
        <v>17</v>
      </c>
      <c r="B21" s="2">
        <v>78</v>
      </c>
      <c r="D21" s="45"/>
    </row>
    <row r="22" spans="1:20" x14ac:dyDescent="0.35">
      <c r="A22" s="65">
        <v>18</v>
      </c>
      <c r="B22" s="2">
        <v>132</v>
      </c>
      <c r="D22" s="45"/>
    </row>
    <row r="23" spans="1:20" x14ac:dyDescent="0.35">
      <c r="A23" s="65">
        <v>19</v>
      </c>
      <c r="B23" s="2">
        <v>16</v>
      </c>
      <c r="D23" s="45"/>
    </row>
    <row r="24" spans="1:20" x14ac:dyDescent="0.35">
      <c r="A24" s="65">
        <v>20</v>
      </c>
      <c r="B24" s="2">
        <v>8</v>
      </c>
      <c r="D24" s="45"/>
    </row>
    <row r="25" spans="1:20" x14ac:dyDescent="0.35">
      <c r="A25" s="65">
        <v>21</v>
      </c>
      <c r="B25" s="2">
        <v>41</v>
      </c>
      <c r="D25" s="45"/>
    </row>
    <row r="26" spans="1:20" x14ac:dyDescent="0.35">
      <c r="A26" s="65">
        <v>22</v>
      </c>
      <c r="B26" s="2">
        <v>18</v>
      </c>
      <c r="D26" s="45"/>
    </row>
    <row r="27" spans="1:20" x14ac:dyDescent="0.35">
      <c r="A27" s="65">
        <v>23</v>
      </c>
      <c r="B27" s="2">
        <v>83</v>
      </c>
      <c r="D27" s="45"/>
    </row>
    <row r="28" spans="1:20" x14ac:dyDescent="0.35">
      <c r="A28" s="65">
        <v>24</v>
      </c>
      <c r="B28" s="2">
        <v>44</v>
      </c>
      <c r="D28" s="45"/>
    </row>
    <row r="29" spans="1:20" x14ac:dyDescent="0.35">
      <c r="B29" s="45"/>
    </row>
    <row r="30" spans="1:20" ht="15" thickBot="1" x14ac:dyDescent="0.4">
      <c r="B30" s="45"/>
    </row>
    <row r="31" spans="1:20" ht="29" x14ac:dyDescent="0.35">
      <c r="A31" t="s">
        <v>109</v>
      </c>
      <c r="B31" s="89" t="s">
        <v>91</v>
      </c>
      <c r="R31" s="100" t="s">
        <v>91</v>
      </c>
      <c r="S31" s="100" t="s">
        <v>132</v>
      </c>
      <c r="T31" t="s">
        <v>174</v>
      </c>
    </row>
    <row r="32" spans="1:20" x14ac:dyDescent="0.35">
      <c r="A32" s="47" t="s">
        <v>125</v>
      </c>
      <c r="B32" s="45">
        <v>25</v>
      </c>
      <c r="R32" s="47" t="s">
        <v>125</v>
      </c>
      <c r="S32">
        <v>4</v>
      </c>
      <c r="T32">
        <f>S32</f>
        <v>4</v>
      </c>
    </row>
    <row r="33" spans="1:20" x14ac:dyDescent="0.35">
      <c r="A33" s="47" t="s">
        <v>126</v>
      </c>
      <c r="B33" s="45">
        <v>50</v>
      </c>
      <c r="R33" s="47" t="s">
        <v>126</v>
      </c>
      <c r="S33">
        <v>3</v>
      </c>
      <c r="T33">
        <f>S33+S32</f>
        <v>7</v>
      </c>
    </row>
    <row r="34" spans="1:20" x14ac:dyDescent="0.35">
      <c r="A34" s="47" t="s">
        <v>127</v>
      </c>
      <c r="B34" s="45">
        <v>75</v>
      </c>
      <c r="R34" s="47" t="s">
        <v>127</v>
      </c>
      <c r="S34">
        <v>3</v>
      </c>
      <c r="T34">
        <f t="shared" ref="T34:T37" si="0">S34+S33</f>
        <v>6</v>
      </c>
    </row>
    <row r="35" spans="1:20" x14ac:dyDescent="0.35">
      <c r="A35" s="47" t="s">
        <v>128</v>
      </c>
      <c r="B35" s="45">
        <v>100</v>
      </c>
      <c r="R35" s="47" t="s">
        <v>128</v>
      </c>
      <c r="S35">
        <v>6</v>
      </c>
      <c r="T35">
        <f t="shared" si="0"/>
        <v>9</v>
      </c>
    </row>
    <row r="36" spans="1:20" x14ac:dyDescent="0.35">
      <c r="A36" s="47" t="s">
        <v>129</v>
      </c>
      <c r="B36" s="45">
        <v>125</v>
      </c>
      <c r="R36" s="47" t="s">
        <v>129</v>
      </c>
      <c r="S36">
        <v>1</v>
      </c>
      <c r="T36">
        <f t="shared" si="0"/>
        <v>7</v>
      </c>
    </row>
    <row r="37" spans="1:20" x14ac:dyDescent="0.35">
      <c r="A37" s="47" t="s">
        <v>130</v>
      </c>
      <c r="B37" s="45">
        <v>152</v>
      </c>
      <c r="R37" s="47" t="s">
        <v>130</v>
      </c>
      <c r="S37">
        <v>7</v>
      </c>
      <c r="T37">
        <f t="shared" si="0"/>
        <v>8</v>
      </c>
    </row>
    <row r="38" spans="1:20" ht="15" thickBot="1" x14ac:dyDescent="0.4">
      <c r="A38" s="98"/>
      <c r="B38" s="45"/>
      <c r="R38" s="99" t="s">
        <v>131</v>
      </c>
      <c r="S38" s="99">
        <v>0</v>
      </c>
    </row>
    <row r="39" spans="1:20" x14ac:dyDescent="0.35">
      <c r="A39" s="98"/>
      <c r="B39" s="45"/>
    </row>
    <row r="40" spans="1:20" x14ac:dyDescent="0.35">
      <c r="A40" s="98"/>
      <c r="B40" s="45"/>
    </row>
    <row r="41" spans="1:20" x14ac:dyDescent="0.35">
      <c r="B41" s="45"/>
    </row>
    <row r="42" spans="1:20" x14ac:dyDescent="0.35">
      <c r="B42" s="45"/>
    </row>
    <row r="43" spans="1:20" x14ac:dyDescent="0.35">
      <c r="B43" s="45"/>
    </row>
    <row r="44" spans="1:20" x14ac:dyDescent="0.35">
      <c r="B44" s="45"/>
    </row>
    <row r="45" spans="1:20" x14ac:dyDescent="0.35">
      <c r="B45" s="45"/>
    </row>
    <row r="46" spans="1:20" x14ac:dyDescent="0.35">
      <c r="B46" s="45"/>
    </row>
    <row r="47" spans="1:20" x14ac:dyDescent="0.35">
      <c r="B47" s="45"/>
    </row>
    <row r="48" spans="1:20" x14ac:dyDescent="0.35">
      <c r="B48" s="45"/>
    </row>
    <row r="49" spans="2:2" x14ac:dyDescent="0.35">
      <c r="B49" s="45"/>
    </row>
    <row r="50" spans="2:2" x14ac:dyDescent="0.35">
      <c r="B50" s="45"/>
    </row>
    <row r="51" spans="2:2" x14ac:dyDescent="0.35">
      <c r="B51" s="45"/>
    </row>
    <row r="52" spans="2:2" x14ac:dyDescent="0.35">
      <c r="B52" s="45"/>
    </row>
    <row r="53" spans="2:2" x14ac:dyDescent="0.35">
      <c r="B53" s="45"/>
    </row>
    <row r="54" spans="2:2" x14ac:dyDescent="0.35">
      <c r="B54" s="45"/>
    </row>
    <row r="55" spans="2:2" x14ac:dyDescent="0.35">
      <c r="B55" s="45"/>
    </row>
    <row r="56" spans="2:2" x14ac:dyDescent="0.35">
      <c r="B56" s="45"/>
    </row>
    <row r="57" spans="2:2" x14ac:dyDescent="0.35">
      <c r="B57" s="45"/>
    </row>
    <row r="58" spans="2:2" x14ac:dyDescent="0.35">
      <c r="B58" s="45"/>
    </row>
    <row r="59" spans="2:2" x14ac:dyDescent="0.35">
      <c r="B59" s="45"/>
    </row>
    <row r="60" spans="2:2" x14ac:dyDescent="0.35">
      <c r="B60" s="45"/>
    </row>
    <row r="61" spans="2:2" x14ac:dyDescent="0.35">
      <c r="B61" s="45"/>
    </row>
    <row r="62" spans="2:2" x14ac:dyDescent="0.35">
      <c r="B62" s="45"/>
    </row>
    <row r="63" spans="2:2" x14ac:dyDescent="0.35">
      <c r="B63" s="45"/>
    </row>
    <row r="64" spans="2:2" x14ac:dyDescent="0.35">
      <c r="B64" s="45"/>
    </row>
    <row r="65" spans="2:2" x14ac:dyDescent="0.35">
      <c r="B65" s="45"/>
    </row>
    <row r="66" spans="2:2" x14ac:dyDescent="0.35">
      <c r="B66" s="45"/>
    </row>
    <row r="67" spans="2:2" x14ac:dyDescent="0.35">
      <c r="B67" s="45"/>
    </row>
    <row r="68" spans="2:2" x14ac:dyDescent="0.35">
      <c r="B68" s="45"/>
    </row>
    <row r="69" spans="2:2" x14ac:dyDescent="0.35">
      <c r="B69" s="45"/>
    </row>
    <row r="70" spans="2:2" x14ac:dyDescent="0.35">
      <c r="B70" s="45"/>
    </row>
    <row r="71" spans="2:2" x14ac:dyDescent="0.35">
      <c r="B71" s="45"/>
    </row>
    <row r="72" spans="2:2" x14ac:dyDescent="0.35">
      <c r="B72" s="45"/>
    </row>
    <row r="73" spans="2:2" x14ac:dyDescent="0.35">
      <c r="B73" s="45"/>
    </row>
    <row r="74" spans="2:2" x14ac:dyDescent="0.35">
      <c r="B74" s="45"/>
    </row>
    <row r="75" spans="2:2" x14ac:dyDescent="0.35">
      <c r="B75" s="45"/>
    </row>
    <row r="76" spans="2:2" x14ac:dyDescent="0.35">
      <c r="B76" s="45"/>
    </row>
    <row r="77" spans="2:2" x14ac:dyDescent="0.35">
      <c r="B77" s="45"/>
    </row>
    <row r="78" spans="2:2" x14ac:dyDescent="0.35">
      <c r="B78" s="45"/>
    </row>
    <row r="79" spans="2:2" x14ac:dyDescent="0.35">
      <c r="B79" s="45"/>
    </row>
    <row r="80" spans="2:2" x14ac:dyDescent="0.35">
      <c r="B80" s="45"/>
    </row>
    <row r="81" spans="2:2" x14ac:dyDescent="0.35">
      <c r="B81" s="45"/>
    </row>
    <row r="82" spans="2:2" x14ac:dyDescent="0.35">
      <c r="B82" s="45"/>
    </row>
    <row r="83" spans="2:2" x14ac:dyDescent="0.35">
      <c r="B83" s="45"/>
    </row>
    <row r="84" spans="2:2" x14ac:dyDescent="0.35">
      <c r="B84" s="45"/>
    </row>
    <row r="85" spans="2:2" x14ac:dyDescent="0.35">
      <c r="B85" s="45"/>
    </row>
    <row r="86" spans="2:2" x14ac:dyDescent="0.35">
      <c r="B86" s="45"/>
    </row>
    <row r="87" spans="2:2" x14ac:dyDescent="0.35">
      <c r="B87" s="45"/>
    </row>
    <row r="88" spans="2:2" x14ac:dyDescent="0.35">
      <c r="B88" s="45"/>
    </row>
    <row r="89" spans="2:2" x14ac:dyDescent="0.35">
      <c r="B89" s="45"/>
    </row>
    <row r="90" spans="2:2" x14ac:dyDescent="0.35">
      <c r="B90" s="45"/>
    </row>
    <row r="91" spans="2:2" x14ac:dyDescent="0.35">
      <c r="B91" s="45"/>
    </row>
    <row r="92" spans="2:2" x14ac:dyDescent="0.35">
      <c r="B92" s="45"/>
    </row>
    <row r="93" spans="2:2" x14ac:dyDescent="0.35">
      <c r="B93" s="45"/>
    </row>
    <row r="94" spans="2:2" x14ac:dyDescent="0.35">
      <c r="B94" s="45"/>
    </row>
    <row r="95" spans="2:2" x14ac:dyDescent="0.35">
      <c r="B95" s="45"/>
    </row>
    <row r="96" spans="2:2" x14ac:dyDescent="0.35">
      <c r="B96" s="45"/>
    </row>
    <row r="97" spans="2:4" x14ac:dyDescent="0.35">
      <c r="B97" s="45"/>
    </row>
    <row r="98" spans="2:4" x14ac:dyDescent="0.35">
      <c r="B98" s="45"/>
    </row>
    <row r="99" spans="2:4" x14ac:dyDescent="0.35">
      <c r="B99" s="45"/>
    </row>
    <row r="100" spans="2:4" x14ac:dyDescent="0.35">
      <c r="B100" s="45"/>
    </row>
    <row r="101" spans="2:4" x14ac:dyDescent="0.35">
      <c r="B101" s="45"/>
    </row>
    <row r="102" spans="2:4" x14ac:dyDescent="0.35">
      <c r="B102" s="45"/>
    </row>
    <row r="103" spans="2:4" x14ac:dyDescent="0.35">
      <c r="B103" s="45"/>
    </row>
    <row r="104" spans="2:4" x14ac:dyDescent="0.35">
      <c r="B104" s="45"/>
    </row>
    <row r="105" spans="2:4" x14ac:dyDescent="0.35">
      <c r="D105" s="45"/>
    </row>
    <row r="106" spans="2:4" x14ac:dyDescent="0.35">
      <c r="D106" s="45"/>
    </row>
    <row r="107" spans="2:4" x14ac:dyDescent="0.35">
      <c r="D107" s="45"/>
    </row>
    <row r="108" spans="2:4" x14ac:dyDescent="0.35">
      <c r="D108" s="45"/>
    </row>
    <row r="109" spans="2:4" x14ac:dyDescent="0.35">
      <c r="D109" s="45"/>
    </row>
    <row r="110" spans="2:4" x14ac:dyDescent="0.35">
      <c r="D110" s="45"/>
    </row>
    <row r="111" spans="2:4" x14ac:dyDescent="0.35">
      <c r="D111" s="45"/>
    </row>
    <row r="112" spans="2:4" x14ac:dyDescent="0.35">
      <c r="D112" s="45"/>
    </row>
    <row r="113" spans="4:4" x14ac:dyDescent="0.35">
      <c r="D113" s="45"/>
    </row>
    <row r="114" spans="4:4" x14ac:dyDescent="0.35">
      <c r="D114" s="45"/>
    </row>
    <row r="115" spans="4:4" x14ac:dyDescent="0.35">
      <c r="D115" s="45"/>
    </row>
    <row r="116" spans="4:4" x14ac:dyDescent="0.35">
      <c r="D116" s="45"/>
    </row>
    <row r="117" spans="4:4" x14ac:dyDescent="0.35">
      <c r="D117" s="45"/>
    </row>
    <row r="118" spans="4:4" x14ac:dyDescent="0.35">
      <c r="D118" s="45"/>
    </row>
  </sheetData>
  <sortState xmlns:xlrd2="http://schemas.microsoft.com/office/spreadsheetml/2017/richdata2" ref="R32:R37">
    <sortCondition ref="R32"/>
  </sortState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>
      <selection activeCell="A4" sqref="A4"/>
    </sheetView>
  </sheetViews>
  <sheetFormatPr defaultRowHeight="14.5" x14ac:dyDescent="0.35"/>
  <cols>
    <col min="1" max="1" width="24.2695312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1</v>
      </c>
    </row>
    <row r="4" spans="1:8" ht="29.5" thickBot="1" x14ac:dyDescent="0.4">
      <c r="A4" s="64" t="s">
        <v>108</v>
      </c>
      <c r="B4" s="10" t="s">
        <v>23</v>
      </c>
      <c r="C4" s="10" t="s">
        <v>92</v>
      </c>
      <c r="E4" s="20"/>
      <c r="F4" s="42"/>
    </row>
    <row r="5" spans="1:8" x14ac:dyDescent="0.35">
      <c r="A5" s="9">
        <v>1</v>
      </c>
      <c r="B5" s="8">
        <v>29</v>
      </c>
      <c r="C5" s="8">
        <v>165</v>
      </c>
      <c r="D5" s="41"/>
      <c r="E5" s="41"/>
      <c r="F5" s="41"/>
      <c r="G5" s="41"/>
      <c r="H5" s="41"/>
    </row>
    <row r="6" spans="1:8" x14ac:dyDescent="0.3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62</v>
      </c>
      <c r="C15" s="7">
        <v>413</v>
      </c>
    </row>
    <row r="16" spans="1:8" x14ac:dyDescent="0.35">
      <c r="A16" s="6">
        <v>12</v>
      </c>
      <c r="B16" s="7">
        <v>34</v>
      </c>
      <c r="C16" s="7">
        <v>203</v>
      </c>
      <c r="D16" s="40"/>
      <c r="E16" s="40"/>
      <c r="G16" s="39"/>
      <c r="H16" s="37"/>
    </row>
    <row r="17" spans="1:8" x14ac:dyDescent="0.35">
      <c r="A17" s="9">
        <v>13</v>
      </c>
      <c r="B17" s="7">
        <v>46</v>
      </c>
      <c r="C17" s="7">
        <v>245</v>
      </c>
      <c r="D17" s="40"/>
      <c r="E17" s="40"/>
      <c r="G17" s="39"/>
      <c r="H17" s="37"/>
    </row>
    <row r="18" spans="1:8" x14ac:dyDescent="0.35">
      <c r="A18" s="6">
        <v>14</v>
      </c>
      <c r="B18" s="7">
        <v>51</v>
      </c>
      <c r="C18" s="7">
        <v>301</v>
      </c>
      <c r="D18" s="40"/>
      <c r="E18" s="40"/>
      <c r="G18" s="38"/>
      <c r="H18" s="37"/>
    </row>
    <row r="19" spans="1:8" x14ac:dyDescent="0.35">
      <c r="A19" s="6">
        <v>15</v>
      </c>
      <c r="B19" s="7">
        <v>39</v>
      </c>
      <c r="C19" s="7">
        <v>220</v>
      </c>
      <c r="G19" s="38"/>
      <c r="H19" s="37"/>
    </row>
    <row r="20" spans="1:8" x14ac:dyDescent="0.35">
      <c r="A20" s="6">
        <v>16</v>
      </c>
      <c r="B20" s="7">
        <v>56</v>
      </c>
      <c r="C20" s="7">
        <v>355</v>
      </c>
    </row>
    <row r="21" spans="1:8" x14ac:dyDescent="0.35">
      <c r="A21" s="9">
        <v>17</v>
      </c>
      <c r="B21" s="7">
        <v>62</v>
      </c>
      <c r="C21" s="7">
        <v>385</v>
      </c>
    </row>
    <row r="22" spans="1:8" x14ac:dyDescent="0.35">
      <c r="A22" s="6">
        <v>18</v>
      </c>
      <c r="B22" s="7">
        <v>68</v>
      </c>
      <c r="C22" s="7">
        <v>413</v>
      </c>
    </row>
    <row r="23" spans="1:8" x14ac:dyDescent="0.35">
      <c r="A23" s="6">
        <v>19</v>
      </c>
      <c r="B23" s="7">
        <v>39</v>
      </c>
      <c r="C23" s="7">
        <v>220</v>
      </c>
    </row>
    <row r="24" spans="1:8" x14ac:dyDescent="0.3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796875" defaultRowHeight="14.5" x14ac:dyDescent="0.35"/>
  <cols>
    <col min="1" max="1" width="9.1796875" style="22"/>
    <col min="2" max="2" width="16" style="22" customWidth="1"/>
    <col min="3" max="3" width="11.1796875" style="22" customWidth="1"/>
    <col min="4" max="4" width="11.1796875" style="22" bestFit="1" customWidth="1"/>
    <col min="5" max="16384" width="9.1796875" style="22"/>
  </cols>
  <sheetData>
    <row r="1" spans="1:16" x14ac:dyDescent="0.35">
      <c r="A1" t="s">
        <v>1</v>
      </c>
      <c r="B1" s="59" t="s">
        <v>21</v>
      </c>
    </row>
    <row r="3" spans="1:16" x14ac:dyDescent="0.35">
      <c r="A3" s="20"/>
      <c r="B3"/>
      <c r="C3" s="33"/>
      <c r="D3" s="25"/>
      <c r="E3" s="25"/>
    </row>
    <row r="4" spans="1:16" ht="29" x14ac:dyDescent="0.35">
      <c r="A4" s="66" t="s">
        <v>2</v>
      </c>
      <c r="B4" s="66" t="s">
        <v>93</v>
      </c>
    </row>
    <row r="5" spans="1:16" x14ac:dyDescent="0.35">
      <c r="A5" s="75">
        <v>2013</v>
      </c>
      <c r="B5" s="75">
        <v>210</v>
      </c>
    </row>
    <row r="6" spans="1:16" x14ac:dyDescent="0.35">
      <c r="A6" s="75">
        <v>2014</v>
      </c>
      <c r="B6" s="75">
        <v>245</v>
      </c>
    </row>
    <row r="7" spans="1:16" x14ac:dyDescent="0.35">
      <c r="A7" s="75">
        <v>2015</v>
      </c>
      <c r="B7" s="75">
        <v>280</v>
      </c>
    </row>
    <row r="8" spans="1:16" x14ac:dyDescent="0.35">
      <c r="A8" s="75">
        <v>2016</v>
      </c>
      <c r="B8" s="75">
        <v>320</v>
      </c>
    </row>
    <row r="9" spans="1:16" x14ac:dyDescent="0.35">
      <c r="A9" s="75">
        <v>2017</v>
      </c>
      <c r="B9" s="75">
        <v>365</v>
      </c>
    </row>
    <row r="10" spans="1:16" x14ac:dyDescent="0.35">
      <c r="A10" s="75">
        <v>2018</v>
      </c>
      <c r="B10" s="75">
        <v>410</v>
      </c>
    </row>
    <row r="11" spans="1:16" x14ac:dyDescent="0.35">
      <c r="A11" s="75">
        <v>2019</v>
      </c>
      <c r="B11" s="75">
        <v>460</v>
      </c>
      <c r="E11"/>
    </row>
    <row r="12" spans="1:16" x14ac:dyDescent="0.35">
      <c r="A12"/>
      <c r="C12" s="19"/>
      <c r="D12" s="19"/>
    </row>
    <row r="13" spans="1:16" x14ac:dyDescent="0.35">
      <c r="A13" s="30"/>
      <c r="C13"/>
      <c r="D13" s="32"/>
      <c r="E13"/>
      <c r="P13" s="19"/>
    </row>
    <row r="15" spans="1:16" x14ac:dyDescent="0.35">
      <c r="A15"/>
      <c r="C15" s="19"/>
      <c r="D15" s="19"/>
    </row>
    <row r="16" spans="1:16" x14ac:dyDescent="0.35">
      <c r="D16" s="31"/>
      <c r="E16"/>
      <c r="P16" s="19"/>
    </row>
    <row r="17" spans="1:2" x14ac:dyDescent="0.35">
      <c r="A17"/>
    </row>
    <row r="18" spans="1:2" x14ac:dyDescent="0.35">
      <c r="A18" s="30"/>
      <c r="B18"/>
    </row>
    <row r="19" spans="1:2" x14ac:dyDescent="0.3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7.54296875" bestFit="1" customWidth="1"/>
    <col min="2" max="2" width="15.81640625" customWidth="1"/>
  </cols>
  <sheetData>
    <row r="1" spans="1:12" x14ac:dyDescent="0.35">
      <c r="A1" t="s">
        <v>18</v>
      </c>
    </row>
    <row r="4" spans="1:12" x14ac:dyDescent="0.35">
      <c r="A4" s="20"/>
    </row>
    <row r="5" spans="1:12" ht="29.5" thickBot="1" x14ac:dyDescent="0.4">
      <c r="A5" s="10" t="s">
        <v>24</v>
      </c>
      <c r="B5" s="10" t="s">
        <v>45</v>
      </c>
    </row>
    <row r="6" spans="1:12" x14ac:dyDescent="0.35">
      <c r="A6" s="9" t="s">
        <v>25</v>
      </c>
      <c r="B6" s="4">
        <v>720</v>
      </c>
    </row>
    <row r="7" spans="1:12" x14ac:dyDescent="0.35">
      <c r="A7" s="6" t="s">
        <v>26</v>
      </c>
      <c r="B7" s="2">
        <v>680</v>
      </c>
      <c r="D7" s="35"/>
      <c r="L7" s="12"/>
    </row>
    <row r="8" spans="1:12" x14ac:dyDescent="0.35">
      <c r="A8" s="6" t="s">
        <v>27</v>
      </c>
      <c r="B8" s="2">
        <v>650</v>
      </c>
    </row>
    <row r="9" spans="1:12" x14ac:dyDescent="0.35">
      <c r="A9" s="6" t="s">
        <v>28</v>
      </c>
      <c r="B9" s="2">
        <v>600</v>
      </c>
    </row>
    <row r="10" spans="1:12" x14ac:dyDescent="0.35">
      <c r="A10" s="6" t="s">
        <v>29</v>
      </c>
      <c r="B10" s="2">
        <v>580</v>
      </c>
      <c r="D10" s="35"/>
      <c r="L10" s="12"/>
    </row>
    <row r="11" spans="1:12" x14ac:dyDescent="0.35">
      <c r="A11" s="6" t="s">
        <v>30</v>
      </c>
      <c r="B11" s="2">
        <v>560</v>
      </c>
      <c r="D11" s="35"/>
    </row>
    <row r="12" spans="1:12" x14ac:dyDescent="0.35">
      <c r="A12" s="6" t="s">
        <v>31</v>
      </c>
      <c r="B12" s="2">
        <v>530</v>
      </c>
    </row>
    <row r="13" spans="1:12" x14ac:dyDescent="0.35">
      <c r="A13" s="6" t="s">
        <v>32</v>
      </c>
      <c r="B13" s="2">
        <v>500</v>
      </c>
      <c r="D13" s="35"/>
      <c r="L13" s="12"/>
    </row>
    <row r="14" spans="1:12" x14ac:dyDescent="0.35">
      <c r="A14" s="6" t="s">
        <v>33</v>
      </c>
      <c r="B14" s="2">
        <v>470</v>
      </c>
    </row>
    <row r="15" spans="1:12" x14ac:dyDescent="0.35">
      <c r="A15" s="6" t="s">
        <v>34</v>
      </c>
      <c r="B15" s="2">
        <v>450</v>
      </c>
    </row>
    <row r="16" spans="1:12" x14ac:dyDescent="0.35">
      <c r="A16" s="6" t="s">
        <v>35</v>
      </c>
      <c r="B16" s="2">
        <v>430</v>
      </c>
      <c r="D16" s="35"/>
      <c r="L16" s="12"/>
    </row>
    <row r="17" spans="1:12" x14ac:dyDescent="0.35">
      <c r="A17" s="6" t="s">
        <v>36</v>
      </c>
      <c r="B17" s="2">
        <v>410</v>
      </c>
    </row>
    <row r="18" spans="1:12" x14ac:dyDescent="0.35">
      <c r="A18" s="6" t="s">
        <v>37</v>
      </c>
      <c r="B18" s="2">
        <v>390</v>
      </c>
    </row>
    <row r="19" spans="1:12" x14ac:dyDescent="0.35">
      <c r="A19" s="6" t="s">
        <v>38</v>
      </c>
      <c r="B19" s="2">
        <v>370</v>
      </c>
      <c r="D19" s="35"/>
      <c r="L19" s="12"/>
    </row>
    <row r="20" spans="1:12" x14ac:dyDescent="0.35">
      <c r="A20" s="6" t="s">
        <v>39</v>
      </c>
      <c r="B20" s="2">
        <v>350</v>
      </c>
    </row>
    <row r="21" spans="1:12" x14ac:dyDescent="0.35">
      <c r="A21" s="6" t="s">
        <v>40</v>
      </c>
      <c r="B21" s="2">
        <v>330</v>
      </c>
    </row>
    <row r="22" spans="1:12" x14ac:dyDescent="0.35">
      <c r="A22" s="6" t="s">
        <v>41</v>
      </c>
      <c r="B22" s="2">
        <v>310</v>
      </c>
      <c r="L22" s="12"/>
    </row>
    <row r="23" spans="1:12" x14ac:dyDescent="0.35">
      <c r="A23" s="6" t="s">
        <v>42</v>
      </c>
      <c r="B23" s="2">
        <v>290</v>
      </c>
      <c r="D23" s="34"/>
    </row>
    <row r="24" spans="1:12" x14ac:dyDescent="0.35">
      <c r="A24" s="6" t="s">
        <v>43</v>
      </c>
      <c r="B24" s="2">
        <v>270</v>
      </c>
    </row>
    <row r="25" spans="1:12" x14ac:dyDescent="0.35">
      <c r="A25" s="6" t="s">
        <v>44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5"/>
  <sheetViews>
    <sheetView topLeftCell="A15" workbookViewId="0">
      <selection activeCell="N55" sqref="N55"/>
    </sheetView>
  </sheetViews>
  <sheetFormatPr defaultRowHeight="14.5" x14ac:dyDescent="0.35"/>
  <cols>
    <col min="1" max="1" width="21" customWidth="1"/>
    <col min="2" max="2" width="14.1796875" customWidth="1"/>
    <col min="3" max="6" width="9.81640625" customWidth="1"/>
    <col min="7" max="7" width="18" customWidth="1"/>
    <col min="8" max="8" width="6.54296875" customWidth="1"/>
    <col min="9" max="10" width="5.54296875" customWidth="1"/>
    <col min="11" max="11" width="6.54296875" customWidth="1"/>
    <col min="12" max="13" width="8.1796875" customWidth="1"/>
    <col min="14" max="14" width="10" customWidth="1"/>
    <col min="15" max="15" width="12.1796875" customWidth="1"/>
    <col min="16" max="16" width="11.1796875" bestFit="1" customWidth="1"/>
  </cols>
  <sheetData>
    <row r="1" spans="1:15" x14ac:dyDescent="0.35">
      <c r="A1" s="20" t="s">
        <v>19</v>
      </c>
      <c r="B1" s="21"/>
      <c r="C1" s="19"/>
      <c r="D1" s="12"/>
    </row>
    <row r="2" spans="1:15" x14ac:dyDescent="0.35">
      <c r="A2" s="20"/>
      <c r="B2" s="1"/>
      <c r="C2" s="19"/>
    </row>
    <row r="3" spans="1:15" x14ac:dyDescent="0.3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46.5" customHeight="1" thickBot="1" x14ac:dyDescent="0.4">
      <c r="A4" s="51" t="s">
        <v>47</v>
      </c>
      <c r="B4" s="51" t="s">
        <v>46</v>
      </c>
      <c r="C4" s="92" t="s">
        <v>111</v>
      </c>
      <c r="D4" s="93" t="s">
        <v>112</v>
      </c>
      <c r="E4" s="93" t="s">
        <v>113</v>
      </c>
      <c r="F4" s="93" t="s">
        <v>114</v>
      </c>
      <c r="G4" s="93" t="s">
        <v>115</v>
      </c>
      <c r="H4" s="49"/>
      <c r="I4" s="49"/>
      <c r="J4" s="49"/>
      <c r="K4" s="49"/>
      <c r="L4" s="49"/>
    </row>
    <row r="5" spans="1:15" ht="16" thickBot="1" x14ac:dyDescent="0.4">
      <c r="A5" s="67">
        <v>1.4</v>
      </c>
      <c r="B5" s="53">
        <v>70</v>
      </c>
      <c r="C5" s="101">
        <f>$A$26*A5</f>
        <v>3.06</v>
      </c>
      <c r="D5" s="102">
        <f>B5*$B$26</f>
        <v>6560</v>
      </c>
      <c r="E5" s="102">
        <f>C5*D5</f>
        <v>20073.599999999999</v>
      </c>
      <c r="F5" s="102">
        <f>C5^2</f>
        <v>9.3635999999999999</v>
      </c>
      <c r="G5" s="103">
        <f>D5^2</f>
        <v>43033600</v>
      </c>
      <c r="H5" s="49"/>
      <c r="I5" s="49"/>
      <c r="J5" s="49"/>
      <c r="K5" s="49"/>
      <c r="L5" s="49"/>
    </row>
    <row r="6" spans="1:15" ht="16" thickBot="1" x14ac:dyDescent="0.4">
      <c r="A6" s="68">
        <v>1.5</v>
      </c>
      <c r="B6" s="54">
        <v>73</v>
      </c>
      <c r="C6" s="101">
        <f t="shared" ref="C6:C25" si="0">$A$26*A6</f>
        <v>3.2785714285714289</v>
      </c>
      <c r="D6" s="102">
        <f t="shared" ref="D6:D25" si="1">B6*$B$26</f>
        <v>6841.1428571428569</v>
      </c>
      <c r="E6" s="102">
        <f t="shared" ref="E6:E25" si="2">C6*D6</f>
        <v>22429.175510204084</v>
      </c>
      <c r="F6" s="102">
        <f t="shared" ref="F6:F25" si="3">C6^2</f>
        <v>10.7490306122449</v>
      </c>
      <c r="G6" s="103">
        <f t="shared" ref="G6:G25" si="4">D6^2</f>
        <v>46801235.591836728</v>
      </c>
      <c r="H6" s="49"/>
      <c r="I6" s="49"/>
      <c r="J6" s="49"/>
      <c r="K6" s="49"/>
      <c r="L6" s="49"/>
    </row>
    <row r="7" spans="1:15" ht="16" thickBot="1" x14ac:dyDescent="0.4">
      <c r="A7" s="68">
        <v>2</v>
      </c>
      <c r="B7" s="54">
        <v>90</v>
      </c>
      <c r="C7" s="101">
        <f t="shared" si="0"/>
        <v>4.3714285714285719</v>
      </c>
      <c r="D7" s="102">
        <f t="shared" si="1"/>
        <v>8434.2857142857138</v>
      </c>
      <c r="E7" s="102">
        <f t="shared" si="2"/>
        <v>36869.877551020407</v>
      </c>
      <c r="F7" s="102">
        <f t="shared" si="3"/>
        <v>19.109387755102045</v>
      </c>
      <c r="G7" s="103">
        <f t="shared" si="4"/>
        <v>71137175.510204077</v>
      </c>
      <c r="H7" s="49"/>
      <c r="I7" s="49"/>
      <c r="J7" s="49"/>
      <c r="K7" s="49"/>
      <c r="L7" s="49"/>
    </row>
    <row r="8" spans="1:15" ht="16" thickBot="1" x14ac:dyDescent="0.4">
      <c r="A8" s="68">
        <v>2.1</v>
      </c>
      <c r="B8" s="54">
        <v>95</v>
      </c>
      <c r="C8" s="101">
        <f t="shared" si="0"/>
        <v>4.5900000000000007</v>
      </c>
      <c r="D8" s="102">
        <f t="shared" si="1"/>
        <v>8902.8571428571431</v>
      </c>
      <c r="E8" s="102">
        <f t="shared" si="2"/>
        <v>40864.114285714291</v>
      </c>
      <c r="F8" s="102">
        <f t="shared" si="3"/>
        <v>21.068100000000008</v>
      </c>
      <c r="G8" s="103">
        <f t="shared" si="4"/>
        <v>79260865.306122452</v>
      </c>
      <c r="H8" s="49"/>
      <c r="I8" s="49"/>
      <c r="J8" s="49"/>
      <c r="K8" s="49"/>
      <c r="L8" s="49"/>
    </row>
    <row r="9" spans="1:15" ht="16" thickBot="1" x14ac:dyDescent="0.4">
      <c r="A9" s="68">
        <v>2.4</v>
      </c>
      <c r="B9" s="54">
        <v>100</v>
      </c>
      <c r="C9" s="101">
        <f t="shared" si="0"/>
        <v>5.2457142857142864</v>
      </c>
      <c r="D9" s="102">
        <f t="shared" si="1"/>
        <v>9371.4285714285706</v>
      </c>
      <c r="E9" s="102">
        <f t="shared" si="2"/>
        <v>49159.836734693883</v>
      </c>
      <c r="F9" s="102">
        <f t="shared" si="3"/>
        <v>27.517518367346945</v>
      </c>
      <c r="G9" s="103">
        <f t="shared" si="4"/>
        <v>87823673.46938774</v>
      </c>
      <c r="H9" s="49"/>
      <c r="I9" s="49"/>
      <c r="J9" s="49"/>
      <c r="K9" s="49"/>
      <c r="L9" s="49"/>
    </row>
    <row r="10" spans="1:15" ht="16" thickBot="1" x14ac:dyDescent="0.4">
      <c r="A10" s="68">
        <v>1.9</v>
      </c>
      <c r="B10" s="54">
        <v>82</v>
      </c>
      <c r="C10" s="101">
        <f t="shared" si="0"/>
        <v>4.152857142857143</v>
      </c>
      <c r="D10" s="102">
        <f t="shared" si="1"/>
        <v>7684.5714285714284</v>
      </c>
      <c r="E10" s="102">
        <f t="shared" si="2"/>
        <v>31912.927346938777</v>
      </c>
      <c r="F10" s="102">
        <f t="shared" si="3"/>
        <v>17.246222448979594</v>
      </c>
      <c r="G10" s="103">
        <f t="shared" si="4"/>
        <v>59052638.040816322</v>
      </c>
      <c r="H10" s="49"/>
      <c r="I10" s="49"/>
      <c r="J10" s="49"/>
      <c r="K10" s="49"/>
      <c r="L10" s="49"/>
    </row>
    <row r="11" spans="1:15" ht="16" thickBot="1" x14ac:dyDescent="0.4">
      <c r="A11" s="68">
        <v>2.2000000000000002</v>
      </c>
      <c r="B11" s="54">
        <v>92</v>
      </c>
      <c r="C11" s="101">
        <f t="shared" si="0"/>
        <v>4.8085714285714296</v>
      </c>
      <c r="D11" s="102">
        <f t="shared" si="1"/>
        <v>8621.7142857142844</v>
      </c>
      <c r="E11" s="102">
        <f t="shared" si="2"/>
        <v>41458.128979591842</v>
      </c>
      <c r="F11" s="102">
        <f t="shared" si="3"/>
        <v>23.122359183673478</v>
      </c>
      <c r="G11" s="103">
        <f t="shared" si="4"/>
        <v>74333957.224489778</v>
      </c>
      <c r="H11" s="49"/>
      <c r="I11" s="49"/>
      <c r="J11" s="49"/>
      <c r="K11" s="49"/>
      <c r="L11" s="49"/>
    </row>
    <row r="12" spans="1:15" ht="16" thickBot="1" x14ac:dyDescent="0.4">
      <c r="A12" s="67">
        <v>2.6</v>
      </c>
      <c r="B12" s="53">
        <v>105</v>
      </c>
      <c r="C12" s="101">
        <f t="shared" si="0"/>
        <v>5.6828571428571433</v>
      </c>
      <c r="D12" s="102">
        <f t="shared" si="1"/>
        <v>9840</v>
      </c>
      <c r="E12" s="102">
        <f t="shared" si="2"/>
        <v>55919.314285714288</v>
      </c>
      <c r="F12" s="102">
        <f t="shared" si="3"/>
        <v>32.294865306122453</v>
      </c>
      <c r="G12" s="103">
        <f t="shared" si="4"/>
        <v>96825600</v>
      </c>
      <c r="H12" s="49"/>
      <c r="I12" s="49"/>
      <c r="J12" s="49"/>
      <c r="K12" s="49"/>
      <c r="L12" s="49"/>
    </row>
    <row r="13" spans="1:15" ht="16" thickBot="1" x14ac:dyDescent="0.4">
      <c r="A13" s="68">
        <v>2.2999999999999998</v>
      </c>
      <c r="B13" s="54">
        <v>98</v>
      </c>
      <c r="C13" s="101">
        <f t="shared" si="0"/>
        <v>5.0271428571428576</v>
      </c>
      <c r="D13" s="102">
        <f t="shared" si="1"/>
        <v>9184</v>
      </c>
      <c r="E13" s="102">
        <f t="shared" si="2"/>
        <v>46169.280000000006</v>
      </c>
      <c r="F13" s="102">
        <f t="shared" si="3"/>
        <v>25.272165306122453</v>
      </c>
      <c r="G13" s="103">
        <f t="shared" si="4"/>
        <v>84345856</v>
      </c>
      <c r="H13" s="49"/>
      <c r="I13" s="49"/>
      <c r="J13" s="49"/>
      <c r="K13" s="49"/>
      <c r="L13" s="49"/>
    </row>
    <row r="14" spans="1:15" ht="16" thickBot="1" x14ac:dyDescent="0.4">
      <c r="A14" s="68">
        <v>2</v>
      </c>
      <c r="B14" s="54">
        <v>86</v>
      </c>
      <c r="C14" s="101">
        <f t="shared" si="0"/>
        <v>4.3714285714285719</v>
      </c>
      <c r="D14" s="102">
        <f t="shared" si="1"/>
        <v>8059.4285714285706</v>
      </c>
      <c r="E14" s="102">
        <f t="shared" si="2"/>
        <v>35231.216326530615</v>
      </c>
      <c r="F14" s="102">
        <f t="shared" si="3"/>
        <v>19.109387755102045</v>
      </c>
      <c r="G14" s="103">
        <f t="shared" si="4"/>
        <v>64954388.897959173</v>
      </c>
      <c r="M14" t="s">
        <v>6</v>
      </c>
      <c r="N14" t="s">
        <v>133</v>
      </c>
      <c r="O14">
        <f>PEARSON(C5:C25,D5:D25)</f>
        <v>0.99006218280301506</v>
      </c>
    </row>
    <row r="15" spans="1:15" ht="16" thickBot="1" x14ac:dyDescent="0.4">
      <c r="A15" s="68">
        <v>2.1</v>
      </c>
      <c r="B15" s="54">
        <v>90</v>
      </c>
      <c r="C15" s="101">
        <f t="shared" si="0"/>
        <v>4.5900000000000007</v>
      </c>
      <c r="D15" s="102">
        <f t="shared" si="1"/>
        <v>8434.2857142857138</v>
      </c>
      <c r="E15" s="102">
        <f t="shared" si="2"/>
        <v>38713.37142857143</v>
      </c>
      <c r="F15" s="102">
        <f t="shared" si="3"/>
        <v>21.068100000000008</v>
      </c>
      <c r="G15" s="103">
        <f t="shared" si="4"/>
        <v>71137175.510204077</v>
      </c>
    </row>
    <row r="16" spans="1:15" ht="16" thickBot="1" x14ac:dyDescent="0.4">
      <c r="A16" s="68">
        <v>1.8</v>
      </c>
      <c r="B16" s="54">
        <v>80</v>
      </c>
      <c r="C16" s="101">
        <f t="shared" si="0"/>
        <v>3.9342857142857146</v>
      </c>
      <c r="D16" s="102">
        <f t="shared" si="1"/>
        <v>7497.1428571428569</v>
      </c>
      <c r="E16" s="102">
        <f t="shared" si="2"/>
        <v>29495.902040816327</v>
      </c>
      <c r="F16" s="102">
        <f t="shared" si="3"/>
        <v>15.478604081632655</v>
      </c>
      <c r="G16" s="103">
        <f t="shared" si="4"/>
        <v>56207151.020408161</v>
      </c>
      <c r="M16" t="s">
        <v>109</v>
      </c>
      <c r="N16" t="s">
        <v>134</v>
      </c>
      <c r="O16">
        <f>E26/(SQRT(F26)*SQRT(G26))</f>
        <v>0.99898742038518118</v>
      </c>
    </row>
    <row r="17" spans="1:14" ht="16" thickBot="1" x14ac:dyDescent="0.4">
      <c r="A17" s="68">
        <v>2.5</v>
      </c>
      <c r="B17" s="54">
        <v>104</v>
      </c>
      <c r="C17" s="101">
        <f t="shared" si="0"/>
        <v>5.4642857142857153</v>
      </c>
      <c r="D17" s="102">
        <f t="shared" si="1"/>
        <v>9746.2857142857138</v>
      </c>
      <c r="E17" s="102">
        <f t="shared" si="2"/>
        <v>53256.489795918373</v>
      </c>
      <c r="F17" s="102">
        <f t="shared" si="3"/>
        <v>29.85841836734695</v>
      </c>
      <c r="G17" s="103">
        <f t="shared" si="4"/>
        <v>94990085.224489793</v>
      </c>
    </row>
    <row r="18" spans="1:14" ht="16" thickBot="1" x14ac:dyDescent="0.4">
      <c r="A18" s="68">
        <v>2.7</v>
      </c>
      <c r="B18" s="54">
        <v>110</v>
      </c>
      <c r="C18" s="101">
        <f t="shared" si="0"/>
        <v>5.9014285714285721</v>
      </c>
      <c r="D18" s="102">
        <f t="shared" si="1"/>
        <v>10308.571428571428</v>
      </c>
      <c r="E18" s="102">
        <f t="shared" si="2"/>
        <v>60835.297959183677</v>
      </c>
      <c r="F18" s="102">
        <f t="shared" si="3"/>
        <v>34.826859183673477</v>
      </c>
      <c r="G18" s="103">
        <f t="shared" si="4"/>
        <v>106266644.89795916</v>
      </c>
      <c r="M18" t="s">
        <v>7</v>
      </c>
      <c r="N18" t="s">
        <v>135</v>
      </c>
    </row>
    <row r="19" spans="1:14" ht="16" thickBot="1" x14ac:dyDescent="0.4">
      <c r="A19" s="67">
        <v>2.8</v>
      </c>
      <c r="B19" s="53">
        <v>115</v>
      </c>
      <c r="C19" s="101">
        <f t="shared" si="0"/>
        <v>6.12</v>
      </c>
      <c r="D19" s="102">
        <f t="shared" si="1"/>
        <v>10777.142857142857</v>
      </c>
      <c r="E19" s="102">
        <f t="shared" si="2"/>
        <v>65956.114285714284</v>
      </c>
      <c r="F19" s="102">
        <f t="shared" si="3"/>
        <v>37.4544</v>
      </c>
      <c r="G19" s="103">
        <f t="shared" si="4"/>
        <v>116146808.1632653</v>
      </c>
    </row>
    <row r="20" spans="1:14" ht="16" thickBot="1" x14ac:dyDescent="0.4">
      <c r="A20" s="68">
        <v>2.2000000000000002</v>
      </c>
      <c r="B20" s="54">
        <v>94</v>
      </c>
      <c r="C20" s="101">
        <f t="shared" si="0"/>
        <v>4.8085714285714296</v>
      </c>
      <c r="D20" s="102">
        <f t="shared" si="1"/>
        <v>8809.1428571428569</v>
      </c>
      <c r="E20" s="102">
        <f t="shared" si="2"/>
        <v>42359.39265306123</v>
      </c>
      <c r="F20" s="102">
        <f t="shared" si="3"/>
        <v>23.122359183673478</v>
      </c>
      <c r="G20" s="103">
        <f t="shared" si="4"/>
        <v>77600997.877551019</v>
      </c>
    </row>
    <row r="21" spans="1:14" ht="16" thickBot="1" x14ac:dyDescent="0.4">
      <c r="A21" s="68">
        <v>2.4</v>
      </c>
      <c r="B21" s="54">
        <v>100</v>
      </c>
      <c r="C21" s="101">
        <f t="shared" si="0"/>
        <v>5.2457142857142864</v>
      </c>
      <c r="D21" s="102">
        <f t="shared" si="1"/>
        <v>9371.4285714285706</v>
      </c>
      <c r="E21" s="102">
        <f t="shared" si="2"/>
        <v>49159.836734693883</v>
      </c>
      <c r="F21" s="102">
        <f t="shared" si="3"/>
        <v>27.517518367346945</v>
      </c>
      <c r="G21" s="103">
        <f t="shared" si="4"/>
        <v>87823673.46938774</v>
      </c>
    </row>
    <row r="22" spans="1:14" ht="16" thickBot="1" x14ac:dyDescent="0.4">
      <c r="A22" s="68">
        <v>2.6</v>
      </c>
      <c r="B22" s="54">
        <v>108</v>
      </c>
      <c r="C22" s="101">
        <f t="shared" si="0"/>
        <v>5.6828571428571433</v>
      </c>
      <c r="D22" s="102">
        <f t="shared" si="1"/>
        <v>10121.142857142857</v>
      </c>
      <c r="E22" s="102">
        <f t="shared" si="2"/>
        <v>57517.008979591839</v>
      </c>
      <c r="F22" s="102">
        <f t="shared" si="3"/>
        <v>32.294865306122453</v>
      </c>
      <c r="G22" s="103">
        <f t="shared" si="4"/>
        <v>102437532.73469387</v>
      </c>
    </row>
    <row r="23" spans="1:14" ht="16" thickBot="1" x14ac:dyDescent="0.4">
      <c r="A23" s="68">
        <v>2.1</v>
      </c>
      <c r="B23" s="54">
        <v>92</v>
      </c>
      <c r="C23" s="101">
        <f t="shared" si="0"/>
        <v>4.5900000000000007</v>
      </c>
      <c r="D23" s="102">
        <f t="shared" si="1"/>
        <v>8621.7142857142844</v>
      </c>
      <c r="E23" s="102">
        <f t="shared" si="2"/>
        <v>39573.66857142857</v>
      </c>
      <c r="F23" s="102">
        <f t="shared" si="3"/>
        <v>21.068100000000008</v>
      </c>
      <c r="G23" s="103">
        <f t="shared" si="4"/>
        <v>74333957.224489778</v>
      </c>
    </row>
    <row r="24" spans="1:14" ht="16" thickBot="1" x14ac:dyDescent="0.4">
      <c r="A24" s="68">
        <v>2</v>
      </c>
      <c r="B24" s="54">
        <v>88</v>
      </c>
      <c r="C24" s="101">
        <f t="shared" si="0"/>
        <v>4.3714285714285719</v>
      </c>
      <c r="D24" s="102">
        <f t="shared" si="1"/>
        <v>8246.8571428571431</v>
      </c>
      <c r="E24" s="102">
        <f t="shared" si="2"/>
        <v>36050.546938775515</v>
      </c>
      <c r="F24" s="102">
        <f t="shared" si="3"/>
        <v>19.109387755102045</v>
      </c>
      <c r="G24" s="103">
        <f t="shared" si="4"/>
        <v>68010652.734693885</v>
      </c>
    </row>
    <row r="25" spans="1:14" ht="16" thickBot="1" x14ac:dyDescent="0.4">
      <c r="A25" s="68">
        <v>2.2999999999999998</v>
      </c>
      <c r="B25" s="54">
        <v>96</v>
      </c>
      <c r="C25" s="101">
        <f t="shared" si="0"/>
        <v>5.0271428571428576</v>
      </c>
      <c r="D25" s="102">
        <f t="shared" si="1"/>
        <v>8996.5714285714275</v>
      </c>
      <c r="E25" s="102">
        <f t="shared" si="2"/>
        <v>45227.049795918363</v>
      </c>
      <c r="F25" s="102">
        <f t="shared" si="3"/>
        <v>25.272165306122453</v>
      </c>
      <c r="G25" s="103">
        <f t="shared" si="4"/>
        <v>80938297.46938774</v>
      </c>
    </row>
    <row r="26" spans="1:14" x14ac:dyDescent="0.35">
      <c r="A26" s="14">
        <f>AVERAGE(A5:A25)</f>
        <v>2.1857142857142859</v>
      </c>
      <c r="B26" s="14">
        <f>AVERAGE(B5:B25)</f>
        <v>93.714285714285708</v>
      </c>
      <c r="E26" s="104">
        <f>SUM(E5:E25)</f>
        <v>898232.15020408179</v>
      </c>
      <c r="F26" s="104">
        <f t="shared" ref="F26:G26" si="5">SUM(F5:F25)</f>
        <v>491.92341428571444</v>
      </c>
      <c r="G26" s="104">
        <f t="shared" si="5"/>
        <v>1643461966.3673465</v>
      </c>
    </row>
    <row r="27" spans="1:14" x14ac:dyDescent="0.35">
      <c r="D27" s="12"/>
    </row>
    <row r="28" spans="1:14" x14ac:dyDescent="0.35">
      <c r="A28" s="14"/>
      <c r="D28" s="12"/>
      <c r="E28" s="29"/>
    </row>
    <row r="32" spans="1:14" x14ac:dyDescent="0.35">
      <c r="E32" s="13"/>
    </row>
    <row r="34" spans="2:17" x14ac:dyDescent="0.35">
      <c r="D34" s="12"/>
      <c r="E34" s="28"/>
    </row>
    <row r="35" spans="2:17" x14ac:dyDescent="0.35">
      <c r="D35" s="12"/>
    </row>
    <row r="38" spans="2:17" ht="21" x14ac:dyDescent="0.35">
      <c r="Q38" s="109" t="s">
        <v>145</v>
      </c>
    </row>
    <row r="39" spans="2:17" ht="18.5" x14ac:dyDescent="0.35">
      <c r="B39" s="105" t="s">
        <v>137</v>
      </c>
      <c r="C39" s="106" t="s">
        <v>138</v>
      </c>
      <c r="N39" t="s">
        <v>8</v>
      </c>
      <c r="Q39" s="109"/>
    </row>
    <row r="40" spans="2:17" x14ac:dyDescent="0.35">
      <c r="B40" s="107" t="s">
        <v>139</v>
      </c>
      <c r="N40" t="s">
        <v>136</v>
      </c>
    </row>
    <row r="41" spans="2:17" x14ac:dyDescent="0.35">
      <c r="B41" s="107" t="s">
        <v>140</v>
      </c>
    </row>
    <row r="42" spans="2:17" x14ac:dyDescent="0.35">
      <c r="B42" s="105" t="s">
        <v>141</v>
      </c>
      <c r="E42" s="106" t="s">
        <v>142</v>
      </c>
      <c r="N42" t="s">
        <v>146</v>
      </c>
      <c r="O42">
        <v>43.457999999999998</v>
      </c>
      <c r="Q42" t="s">
        <v>149</v>
      </c>
    </row>
    <row r="43" spans="2:17" x14ac:dyDescent="0.35">
      <c r="B43" s="108" t="s">
        <v>143</v>
      </c>
      <c r="N43" t="s">
        <v>147</v>
      </c>
      <c r="O43">
        <v>1.4164000000000001</v>
      </c>
      <c r="Q43" t="s">
        <v>150</v>
      </c>
    </row>
    <row r="44" spans="2:17" x14ac:dyDescent="0.35">
      <c r="B44" s="107" t="s">
        <v>144</v>
      </c>
    </row>
    <row r="46" spans="2:17" x14ac:dyDescent="0.35">
      <c r="K46" s="13">
        <f>EXP(0.3481)</f>
        <v>1.4163738800463948</v>
      </c>
    </row>
    <row r="47" spans="2:17" x14ac:dyDescent="0.35">
      <c r="K47" t="s">
        <v>148</v>
      </c>
      <c r="L47">
        <f>(K46-1)*100%</f>
        <v>0.41637388004639475</v>
      </c>
    </row>
    <row r="48" spans="2:17" x14ac:dyDescent="0.35">
      <c r="O48" t="s">
        <v>151</v>
      </c>
    </row>
    <row r="49" spans="14:15" x14ac:dyDescent="0.35">
      <c r="O49">
        <f>43.458*EXP(0.3481*4)</f>
        <v>174.89660214868482</v>
      </c>
    </row>
    <row r="51" spans="14:15" x14ac:dyDescent="0.35">
      <c r="N51" t="s">
        <v>154</v>
      </c>
      <c r="O51" s="95" t="s">
        <v>153</v>
      </c>
    </row>
    <row r="52" spans="14:15" x14ac:dyDescent="0.35">
      <c r="O52" s="95" t="s">
        <v>152</v>
      </c>
    </row>
    <row r="54" spans="14:15" x14ac:dyDescent="0.35">
      <c r="N54" t="s">
        <v>155</v>
      </c>
    </row>
    <row r="55" spans="14:15" x14ac:dyDescent="0.35">
      <c r="N55" t="s">
        <v>156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ACA485-376C-45C1-946F-3C9B10B11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D373E2-2B07-4F68-A5F3-A8070C80D153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86253639-0E35-417E-8E6F-365A4A47C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 instructions</vt:lpstr>
      <vt:lpstr>1lo1</vt:lpstr>
      <vt:lpstr>formulas</vt:lpstr>
      <vt:lpstr>1lo2</vt:lpstr>
      <vt:lpstr>1lo3</vt:lpstr>
      <vt:lpstr>2lo1</vt:lpstr>
      <vt:lpstr>2lo2</vt:lpstr>
      <vt:lpstr>3lo1</vt:lpstr>
      <vt:lpstr>3lo2</vt:lpstr>
      <vt:lpstr>4lo1</vt:lpstr>
      <vt:lpstr>4lo2</vt:lpstr>
      <vt:lpstr>5lo1</vt:lpstr>
      <vt:lpstr>5lo2</vt:lpstr>
      <vt:lpstr>6lo1</vt:lpstr>
      <vt:lpstr>6lo2</vt:lpstr>
      <vt:lpstr>6lo3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2024-09-06T18:39:28Z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